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efaultThemeVersion="166925"/>
  <mc:AlternateContent xmlns:mc="http://schemas.openxmlformats.org/markup-compatibility/2006">
    <mc:Choice Requires="x15">
      <x15ac:absPath xmlns:x15ac="http://schemas.microsoft.com/office/spreadsheetml/2010/11/ac" url="/Users/bulentsenver/Desktop/"/>
    </mc:Choice>
  </mc:AlternateContent>
  <xr:revisionPtr revIDLastSave="0" documentId="13_ncr:1_{12C64A3B-CB4C-314B-9D7C-99E22CF1544D}" xr6:coauthVersionLast="45" xr6:coauthVersionMax="45" xr10:uidLastSave="{00000000-0000-0000-0000-000000000000}"/>
  <bookViews>
    <workbookView xWindow="0" yWindow="460" windowWidth="20740" windowHeight="11160" tabRatio="783" firstSheet="1" activeTab="1" xr2:uid="{00000000-000D-0000-FFFF-FFFF00000000}"/>
  </bookViews>
  <sheets>
    <sheet name="Cover Page" sheetId="11" r:id="rId1"/>
    <sheet name="Ratios" sheetId="4" r:id="rId2"/>
    <sheet name="Balance Sheet" sheetId="1" r:id="rId3"/>
    <sheet name="Income Statement" sheetId="2" r:id="rId4"/>
    <sheet name="Off-Balance Sheet Items" sheetId="5" r:id="rId5"/>
    <sheet name="Terms" sheetId="6" r:id="rId6"/>
    <sheet name="Sensitivities" sheetId="9" r:id="rId7"/>
    <sheet name="Deposit Terms" sheetId="7" r:id="rId8"/>
    <sheet name="Oth Ops Expenses" sheetId="8" r:id="rId9"/>
    <sheet name="Div. Payment Details"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Regression_Int">1</definedName>
    <definedName name="Astra">[1]EAM!$C$16:$AL$18</definedName>
    <definedName name="BusinessUnits_List">#REF!</definedName>
    <definedName name="Corp">[2]EAM!$B$89:$AF$95</definedName>
    <definedName name="Detail">#REF!</definedName>
    <definedName name="dfd">'[3]Required Data'!$K$1:$K$3</definedName>
    <definedName name="DO">[4]Input!$A$51:$G$53</definedName>
    <definedName name="EADATES">[2]Input!$A$23:$O$30</definedName>
    <definedName name="EATITLES">[2]Input!$C$10:$O$17</definedName>
    <definedName name="EssbaseRetrieveMenuCaption">"05 May Finance Results Summary"</definedName>
    <definedName name="Exp">[2]EAM!$B$50:$AF$71</definedName>
    <definedName name="Initiatives">'[5]Yale - Roadmap - TS'!$B$4:$B$5,'[5]Yale - Roadmap - TS'!$B$7:$B$10,'[5]Yale - Roadmap - TS'!$B$12:$B$18,'[5]Yale - Roadmap - TS'!$B$20:$B$22,'[5]Yale - Roadmap - TS'!$B$25:$B$28,'[5]Yale - Roadmap - TS'!$B$30:$B$36,'[5]Yale - Roadmap - TS'!$B$38:$B$39</definedName>
    <definedName name="JV">[2]EAM!$B$72:$AF$88</definedName>
    <definedName name="logical">#REF!</definedName>
    <definedName name="PGM">[2]EAM!$B$28:$AF$49</definedName>
    <definedName name="Pretax">[2]EAM!$B$96:$AF$130</definedName>
    <definedName name="_xlnm.Print_Area">[6]SGS!#REF!</definedName>
    <definedName name="Priority_List">[7]Lists!$B$3:$B$6</definedName>
    <definedName name="Prods">[8]EAPROD!$C$4:$L$40</definedName>
    <definedName name="project">'[9]Business Case - Ben Summary'!$B$3:$B$38</definedName>
    <definedName name="Requirement_Category">'[7]Highlevel Lists'!$A$6:$A$16</definedName>
    <definedName name="sales">[4]EAM!$B$3:$O$15</definedName>
    <definedName name="scenario">#REF!</definedName>
    <definedName name="sEnteredPassword">"slammin990"</definedName>
    <definedName name="sEnteredUserName">"lubranol"</definedName>
    <definedName name="StandStats">[4]Input!$B$36:$G$48</definedName>
    <definedName name="status">#REF!</definedName>
    <definedName name="Submission1">[10]Control_Sheet!$B$10</definedName>
    <definedName name="TY">[2]FY!$A$8:$U$56</definedName>
    <definedName name="Type">'[11]Drop Down List (Do not touch)'!$A$2:$A$4</definedName>
    <definedName name="x">#REF!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 i="4" l="1"/>
  <c r="G6" i="4" l="1"/>
  <c r="G100" i="4"/>
  <c r="G98" i="4"/>
  <c r="G62" i="4"/>
  <c r="G36" i="4"/>
  <c r="G32" i="4"/>
  <c r="G30" i="4"/>
  <c r="G28" i="4"/>
  <c r="G20" i="4"/>
  <c r="G14" i="4"/>
  <c r="G12" i="4"/>
  <c r="G8" i="4"/>
  <c r="G96" i="4" l="1"/>
  <c r="H26" i="4"/>
  <c r="H22" i="4"/>
  <c r="G26" i="4"/>
  <c r="G22" i="4"/>
  <c r="H16" i="4"/>
  <c r="G16" i="4"/>
  <c r="H10" i="4"/>
  <c r="G10" i="4"/>
  <c r="H92" i="4"/>
  <c r="G92" i="4"/>
  <c r="H47" i="4"/>
  <c r="G47" i="4"/>
  <c r="H53" i="4"/>
  <c r="G53" i="4"/>
  <c r="H109" i="4"/>
  <c r="G109" i="4"/>
  <c r="H49" i="4"/>
  <c r="G49" i="4"/>
  <c r="H62" i="4"/>
  <c r="H71" i="4"/>
  <c r="G71" i="4"/>
  <c r="H111" i="4"/>
  <c r="G111" i="4"/>
  <c r="H100" i="4"/>
  <c r="H96" i="4"/>
  <c r="H102" i="4"/>
  <c r="G102" i="4"/>
  <c r="H94" i="4"/>
  <c r="G94" i="4"/>
  <c r="H51" i="4"/>
  <c r="G51" i="4"/>
  <c r="H36" i="4"/>
  <c r="H34" i="4"/>
  <c r="G34" i="4"/>
  <c r="H75" i="4"/>
  <c r="G75" i="4"/>
  <c r="H69" i="4"/>
  <c r="G69" i="4"/>
  <c r="H73" i="4"/>
  <c r="G73" i="4"/>
  <c r="H67" i="4"/>
  <c r="G67" i="4"/>
  <c r="H88" i="4"/>
  <c r="G88" i="4"/>
  <c r="H84" i="4"/>
  <c r="G84" i="4"/>
  <c r="H86" i="4"/>
  <c r="G86" i="4"/>
  <c r="H98" i="4"/>
  <c r="H90" i="4"/>
  <c r="G90" i="4"/>
  <c r="H60" i="4"/>
  <c r="G60" i="4"/>
  <c r="H55" i="4"/>
  <c r="G55" i="4"/>
  <c r="H45" i="4"/>
  <c r="G45" i="4"/>
  <c r="H32" i="4"/>
  <c r="H30" i="4"/>
  <c r="H28" i="4"/>
  <c r="H24" i="4"/>
  <c r="G24" i="4"/>
  <c r="H18" i="4"/>
  <c r="H20" i="4"/>
  <c r="H14" i="4"/>
  <c r="H12" i="4"/>
  <c r="H8" i="4" l="1"/>
  <c r="H6" i="4"/>
  <c r="G42" i="2" l="1"/>
  <c r="G41" i="2"/>
  <c r="G39" i="2"/>
  <c r="G38" i="2"/>
  <c r="G37" i="2"/>
  <c r="G36" i="2"/>
  <c r="G35" i="2"/>
  <c r="G34" i="2"/>
  <c r="G33" i="2"/>
  <c r="G32" i="2"/>
  <c r="G31" i="2"/>
  <c r="G30" i="2"/>
  <c r="G29" i="2"/>
  <c r="G28" i="2"/>
  <c r="G27" i="2"/>
  <c r="G26" i="2"/>
  <c r="G25" i="2"/>
  <c r="G24" i="2"/>
  <c r="G23" i="2"/>
  <c r="G22" i="2"/>
  <c r="G21" i="2"/>
  <c r="G20" i="2"/>
  <c r="G19" i="2"/>
  <c r="G18" i="2"/>
  <c r="G16" i="2"/>
  <c r="G15" i="2"/>
  <c r="G14" i="2"/>
  <c r="G12" i="2"/>
  <c r="G11" i="2"/>
  <c r="G10" i="2"/>
  <c r="G9" i="2"/>
  <c r="G8" i="2"/>
  <c r="G7" i="2"/>
  <c r="G6" i="2"/>
  <c r="G5" i="2"/>
  <c r="L52" i="1"/>
  <c r="L51" i="1"/>
  <c r="L49" i="1"/>
  <c r="L47" i="1"/>
  <c r="L45" i="1"/>
  <c r="L44" i="1"/>
  <c r="L43" i="1"/>
  <c r="L42" i="1"/>
  <c r="L41" i="1"/>
  <c r="L40" i="1"/>
  <c r="L39" i="1"/>
  <c r="L38" i="1"/>
  <c r="L37" i="1"/>
  <c r="L36" i="1"/>
  <c r="L35" i="1"/>
  <c r="L34" i="1"/>
  <c r="L33" i="1"/>
  <c r="L32" i="1"/>
  <c r="L31" i="1"/>
  <c r="L30" i="1"/>
  <c r="L29" i="1"/>
  <c r="L26" i="1"/>
  <c r="L25" i="1"/>
  <c r="L24" i="1"/>
  <c r="L23" i="1"/>
  <c r="L22" i="1"/>
  <c r="L21" i="1"/>
  <c r="L20" i="1"/>
  <c r="L19" i="1"/>
  <c r="L18" i="1"/>
  <c r="L17" i="1"/>
  <c r="L16" i="1"/>
  <c r="L15" i="1"/>
  <c r="L13" i="1"/>
  <c r="L12" i="1"/>
  <c r="L11" i="1"/>
  <c r="L10" i="1"/>
  <c r="L9" i="1"/>
  <c r="L8" i="1"/>
  <c r="L7" i="1"/>
  <c r="L6" i="1"/>
  <c r="F18" i="2" l="1"/>
  <c r="F11" i="2"/>
  <c r="F8" i="2"/>
  <c r="J50" i="1"/>
  <c r="J41" i="1"/>
  <c r="J52" i="1"/>
  <c r="J51" i="1"/>
  <c r="J49" i="1"/>
  <c r="J48" i="1"/>
  <c r="J47" i="1"/>
  <c r="J46" i="1"/>
  <c r="J45" i="1"/>
  <c r="J44" i="1"/>
  <c r="J43" i="1"/>
  <c r="J42" i="1"/>
  <c r="J40" i="1"/>
  <c r="J39" i="1"/>
  <c r="J38" i="1"/>
  <c r="J37" i="1"/>
  <c r="J36" i="1"/>
  <c r="J35" i="1"/>
  <c r="J34" i="1"/>
  <c r="J33" i="1"/>
  <c r="J32" i="1"/>
  <c r="J31" i="1"/>
  <c r="J30" i="1"/>
  <c r="J29" i="1"/>
  <c r="J26" i="1"/>
  <c r="J25" i="1"/>
  <c r="J24" i="1"/>
  <c r="J23" i="1"/>
  <c r="J22" i="1"/>
  <c r="J21" i="1"/>
  <c r="J20" i="1"/>
  <c r="J19" i="1"/>
  <c r="J18" i="1"/>
  <c r="J17" i="1"/>
  <c r="J16" i="1"/>
  <c r="J15" i="1"/>
  <c r="J14" i="1"/>
  <c r="J13" i="1"/>
  <c r="J12" i="1"/>
  <c r="J11" i="1"/>
  <c r="J10" i="1"/>
  <c r="J9" i="1"/>
  <c r="J8" i="1"/>
  <c r="J7" i="1"/>
  <c r="J6" i="1"/>
  <c r="F43" i="2" l="1"/>
  <c r="F42" i="2"/>
  <c r="F41" i="2"/>
  <c r="F39" i="2"/>
  <c r="F38" i="2"/>
  <c r="F37" i="2"/>
  <c r="F36" i="2"/>
  <c r="F35" i="2"/>
  <c r="F34" i="2"/>
  <c r="F33" i="2"/>
  <c r="F32" i="2"/>
  <c r="F31" i="2"/>
  <c r="F30" i="2"/>
  <c r="F29" i="2"/>
  <c r="F28" i="2"/>
  <c r="F27" i="2"/>
  <c r="F26" i="2"/>
  <c r="F25" i="2"/>
  <c r="F24" i="2"/>
  <c r="F23" i="2"/>
  <c r="F22" i="2"/>
  <c r="F21" i="2"/>
  <c r="F20" i="2"/>
  <c r="F19" i="2"/>
  <c r="F16" i="2"/>
  <c r="F15" i="2"/>
  <c r="F14" i="2"/>
  <c r="F12" i="2"/>
  <c r="F10" i="2"/>
  <c r="F9" i="2"/>
  <c r="F7" i="2"/>
  <c r="F6" i="2"/>
  <c r="F5" i="2"/>
</calcChain>
</file>

<file path=xl/sharedStrings.xml><?xml version="1.0" encoding="utf-8"?>
<sst xmlns="http://schemas.openxmlformats.org/spreadsheetml/2006/main" count="1456" uniqueCount="614">
  <si>
    <t>-</t>
  </si>
  <si>
    <r>
      <rPr>
        <sz val="11"/>
        <rFont val="Times New Roman"/>
        <family val="1"/>
        <charset val="162"/>
      </rPr>
      <t>-</t>
    </r>
  </si>
  <si>
    <t>FINANCIAL ASSETS</t>
  </si>
  <si>
    <t>Cash and Cash Equivalents</t>
  </si>
  <si>
    <t>Cash and Central Bank</t>
  </si>
  <si>
    <t>Banks</t>
  </si>
  <si>
    <t>Financial Assets at Fair Value Through Profit and Loss</t>
  </si>
  <si>
    <t>Government Debt Securities</t>
  </si>
  <si>
    <t>Financial Assets at Fair Value through Other Comprehensive Income</t>
  </si>
  <si>
    <t>ASSETS</t>
  </si>
  <si>
    <t>Securities Representing Share in Capital</t>
  </si>
  <si>
    <t>Derivative Financial Assets</t>
  </si>
  <si>
    <t>Derivative Financial Assets at Fair Value Through Profit and Loss</t>
  </si>
  <si>
    <t>LOANS (Net)</t>
  </si>
  <si>
    <t>Loans</t>
  </si>
  <si>
    <t>Non-performing receivables</t>
  </si>
  <si>
    <t xml:space="preserve">
Specific Provisions (-)</t>
  </si>
  <si>
    <t>TANGIBLE ASSETS (Net)</t>
  </si>
  <si>
    <t xml:space="preserve">
INTANGIBLE ASSETS (Net)</t>
  </si>
  <si>
    <t>Other</t>
  </si>
  <si>
    <t>DEFERRED TAX ASSETS</t>
  </si>
  <si>
    <t>OTHER ASSETS</t>
  </si>
  <si>
    <t>TOTAL ASSETS</t>
  </si>
  <si>
    <t>LIABILITIES</t>
  </si>
  <si>
    <t>DEPOSITS</t>
  </si>
  <si>
    <t>LOANS RECEIVED</t>
  </si>
  <si>
    <t>DERIVATIVE FINANCIAL LIABILITIES</t>
  </si>
  <si>
    <t>Part of Derivative Financial Liabilities at Fair Value Through Profit and Loss</t>
  </si>
  <si>
    <t>PROVISIONS</t>
  </si>
  <si>
    <t>General Provisions</t>
  </si>
  <si>
    <t xml:space="preserve">
Provision for Employee Rights</t>
  </si>
  <si>
    <t>Other Provisions</t>
  </si>
  <si>
    <t>CURRENT TAX DEBT</t>
  </si>
  <si>
    <t>OTHER LIABILITIES</t>
  </si>
  <si>
    <t>EQUITY</t>
  </si>
  <si>
    <t>Paid-in Capital</t>
  </si>
  <si>
    <t>Capital Reserves</t>
  </si>
  <si>
    <t>Other Capital Reserves</t>
  </si>
  <si>
    <t>Accumulated Other Comprehensive Income and Expenses to be Reclassified to Profit or Loss</t>
  </si>
  <si>
    <t>Profit Reserves</t>
  </si>
  <si>
    <t>Legal Reserves</t>
  </si>
  <si>
    <t>Status Reserves</t>
  </si>
  <si>
    <t>Extraordinary Reserves</t>
  </si>
  <si>
    <t>Other Profit Reserves</t>
  </si>
  <si>
    <t>Profit or Loss</t>
  </si>
  <si>
    <t>Net Profit / Loss for the Period</t>
  </si>
  <si>
    <t>TOTAL LIABILITIES</t>
  </si>
  <si>
    <t>Previous Years Profit/ (Loss)</t>
  </si>
  <si>
    <t>LC</t>
  </si>
  <si>
    <t>Total</t>
  </si>
  <si>
    <t>Audited Balance Sheet as of 31.12.2018</t>
  </si>
  <si>
    <t>Common Size Analysis (Total Assets= 100%)</t>
  </si>
  <si>
    <t>INTEREST INCOME</t>
  </si>
  <si>
    <t>Interest on Loans</t>
  </si>
  <si>
    <t>Interest Received from Required Reserves</t>
  </si>
  <si>
    <t>Interest From Banks</t>
  </si>
  <si>
    <t>Interest from Money Market Transactions</t>
  </si>
  <si>
    <t>Interest Income on Marketable Securities</t>
  </si>
  <si>
    <t>Fair Value Difference Projected to Profit and Loss</t>
  </si>
  <si>
    <t>Fair Value Differences Projected to Other Comprehensive Income</t>
  </si>
  <si>
    <t>Other Interest Income</t>
  </si>
  <si>
    <t>INTEREST EXPENSES</t>
  </si>
  <si>
    <t>Interest on Deposits</t>
  </si>
  <si>
    <t>Interest on Loans Used</t>
  </si>
  <si>
    <t>Interest on Money Market Transactions</t>
  </si>
  <si>
    <t>Other Interest Expenses</t>
  </si>
  <si>
    <t>NET INTEREST INCOME/EXPENSES (I - II)</t>
  </si>
  <si>
    <t xml:space="preserve">
NET FEES AND COMMISSION INCOME / EXPENSES</t>
  </si>
  <si>
    <t xml:space="preserve">
Fees and Commissions Received</t>
  </si>
  <si>
    <t>From Non-Cash Loans</t>
  </si>
  <si>
    <t>Fees and Commissions Given</t>
  </si>
  <si>
    <t xml:space="preserve">
PERSONNEL EXPENSES (-)</t>
  </si>
  <si>
    <t xml:space="preserve">
COMMERCIAL PROFIT / LOSS (Net)</t>
  </si>
  <si>
    <t xml:space="preserve">
Profit / Loss of Capital Market Transactions</t>
  </si>
  <si>
    <t>Profit / Loss from Financial Derivatives Transactions</t>
  </si>
  <si>
    <t>Foreign Exchange Transactions Profit / Loss</t>
  </si>
  <si>
    <t>OTHER OPERATING INCOME</t>
  </si>
  <si>
    <t>OPERATING GROSS PROFIT (III+IV+V+VI+VII+VIII)</t>
  </si>
  <si>
    <t>CREDIT PROVISION (-)</t>
  </si>
  <si>
    <t>OTHER OPERATING EXPENSES (-)</t>
  </si>
  <si>
    <t>NET OPERATING INCOME/EXPENSES (IX-X-XI)</t>
  </si>
  <si>
    <t>P/ L BEFORE TAX FROM CONTINUING OPERATIONS (XII+...+XV)</t>
  </si>
  <si>
    <t>TAX PROVISION FOR CONTINUING OPERATIONS (±)</t>
  </si>
  <si>
    <t>Current Tax Provision</t>
  </si>
  <si>
    <t xml:space="preserve">
Deferred Tax Expense Effect (+)</t>
  </si>
  <si>
    <t xml:space="preserve">
Deferred Tax Income Effect (-)</t>
  </si>
  <si>
    <t xml:space="preserve">
NET P/ L FROM CONTINUING OPERATIONS (XVI±XVII)</t>
  </si>
  <si>
    <t>NET PROFIT / LOSS FOR THE PERIOD (XVIII+XXIII)</t>
  </si>
  <si>
    <t>Earnings / Loss per Share</t>
  </si>
  <si>
    <t>Common Size Analysis (Total Interest Income = 100%)</t>
  </si>
  <si>
    <t>Income Statement</t>
  </si>
  <si>
    <t>For the Year Ending 31.12.2018</t>
  </si>
  <si>
    <t>Balance Sheet</t>
  </si>
  <si>
    <t>as of 31.12.2018</t>
  </si>
  <si>
    <t>HC</t>
  </si>
  <si>
    <t>Audited Balance Sheet as of 31.12.2017</t>
  </si>
  <si>
    <t>(numbers are in thousand TL)</t>
  </si>
  <si>
    <t>I. Earnings and Efficiency Profitability Ratios</t>
  </si>
  <si>
    <t>Return on Asset (ROA)</t>
  </si>
  <si>
    <t>Net Income / Total Average Assets</t>
    <phoneticPr fontId="0" type="noConversion"/>
  </si>
  <si>
    <t xml:space="preserve">Return on Equity (ROE) </t>
  </si>
  <si>
    <t>Net Income / Total Average Share Holders Equity</t>
    <phoneticPr fontId="0" type="noConversion"/>
  </si>
  <si>
    <t>Income Expense Ratio</t>
  </si>
  <si>
    <t>Total Income / Total Expense</t>
    <phoneticPr fontId="0" type="noConversion"/>
  </si>
  <si>
    <t xml:space="preserve">Avarage Return of Interest Earning Assets </t>
  </si>
  <si>
    <t>Total Interest Income / Total Average Interest Earning Assets</t>
    <phoneticPr fontId="0" type="noConversion"/>
  </si>
  <si>
    <t xml:space="preserve">Avarage Cost of Funds </t>
  </si>
  <si>
    <t>Total Interest Expense / Total Average Interest Bearing Liablities</t>
    <phoneticPr fontId="0" type="noConversion"/>
  </si>
  <si>
    <t>Ratio of Non Interest Income to Non Interest Expense</t>
    <phoneticPr fontId="0" type="noConversion"/>
  </si>
  <si>
    <t>Non Interest Income / Non Interest Expense</t>
    <phoneticPr fontId="0" type="noConversion"/>
  </si>
  <si>
    <t>Break-Even Ratio</t>
  </si>
  <si>
    <t>(Total Expenses - Non Interest Income) / Total Average Interest Earning Assets</t>
    <phoneticPr fontId="0" type="noConversion"/>
  </si>
  <si>
    <t>Ratio of Net Interest Income to Avarage Total Assets</t>
  </si>
  <si>
    <t>Net Interest Income / Total Average Assets</t>
    <phoneticPr fontId="0" type="noConversion"/>
  </si>
  <si>
    <t>Ratio of Total Operating Expenses to Total Income</t>
  </si>
  <si>
    <t>(Total Operating Expense / Total Operating Income)</t>
  </si>
  <si>
    <t>Ratio of Interest Expense to Interest Income</t>
  </si>
  <si>
    <t>Interest Expense / Interest Income</t>
    <phoneticPr fontId="0" type="noConversion"/>
  </si>
  <si>
    <t xml:space="preserve">Percantage of Non-Interest Income in Total Income </t>
  </si>
  <si>
    <t>(Non-Interest Income / Total Income)</t>
  </si>
  <si>
    <t>Operating Expenses required to Manage Assets</t>
  </si>
  <si>
    <t>(Operating Expense / Total Average Assets)</t>
  </si>
  <si>
    <t xml:space="preserve">Interest Profitability of Interest Earning Assets </t>
    <phoneticPr fontId="0" type="noConversion"/>
  </si>
  <si>
    <t>Net Interest Income / Average Total Interest Earning Assets</t>
    <phoneticPr fontId="0" type="noConversion"/>
  </si>
  <si>
    <t>Average Return on Loans</t>
  </si>
  <si>
    <t>(Interest Income on Loans / Average Total Loans)</t>
  </si>
  <si>
    <t>Efficiency Ratios</t>
  </si>
  <si>
    <t>Non Interest Expense  /( Interest Income - Interest Expense + Non Interest Income)</t>
    <phoneticPr fontId="0" type="noConversion"/>
  </si>
  <si>
    <t xml:space="preserve">Net Free Funds Ratio  </t>
  </si>
  <si>
    <t>(Non Interest Bearing Liabilities - Non Interest Earning Assets / Average Interest Earning Assets)</t>
    <phoneticPr fontId="0" type="noConversion"/>
  </si>
  <si>
    <t>Interest Rate Sensitivity Gap</t>
  </si>
  <si>
    <t>Interest Rate Sensitive Assets ( minus ) Interest Rate Sensitive Liabilities</t>
  </si>
  <si>
    <t>Interest Rate Sensitivity Gap Ratio :</t>
  </si>
  <si>
    <t>Interest Rate Sensitive Assets / Interest Rate Sensitive Liabilities</t>
  </si>
  <si>
    <t>II. Capital Adequacy Ratios</t>
  </si>
  <si>
    <t>Financial Leverage</t>
  </si>
  <si>
    <t>Total Assets / Total Share Holders Equity</t>
    <phoneticPr fontId="0" type="noConversion"/>
  </si>
  <si>
    <t xml:space="preserve">Ratio of Non-Interest Investments financed by SHEQ </t>
  </si>
  <si>
    <t>(Equity Participations + Fixed Assets) / SHEQ</t>
    <phoneticPr fontId="0" type="noConversion"/>
  </si>
  <si>
    <t>The Ratio of Foreign Exchange Position to SHEQ</t>
  </si>
  <si>
    <t>(Foreign Currecy Assets - Foreign Currency Liabilities) / SHEQ</t>
    <phoneticPr fontId="0" type="noConversion"/>
  </si>
  <si>
    <t>Ratio of SHEQ to Total Risks</t>
  </si>
  <si>
    <t>SHEQ / (Total Assets+Total Contingent Liabilities and Commitments)</t>
    <phoneticPr fontId="0" type="noConversion"/>
  </si>
  <si>
    <t xml:space="preserve">Ratio of Net Free-Funds to Total Assets </t>
  </si>
  <si>
    <t>(SHEQ-(Equity Participations+Fixed Assets)) / Total Assets</t>
    <phoneticPr fontId="0" type="noConversion"/>
  </si>
  <si>
    <t>Ratio of SHEQ as a Percantage of Total Assets</t>
  </si>
  <si>
    <t>SHEQ / Total Assets</t>
    <phoneticPr fontId="0" type="noConversion"/>
  </si>
  <si>
    <t xml:space="preserve">Ratio of SHEQ to Risk Weighted Assets and </t>
  </si>
  <si>
    <t>Contingent Liabilites and Commitments</t>
  </si>
  <si>
    <t>SHEQ / (Risk Weighted Assets + Risk Weighted Contingent Liabilites and Commitments)</t>
    <phoneticPr fontId="0" type="noConversion"/>
  </si>
  <si>
    <t xml:space="preserve">Debt to Equity Ratio </t>
  </si>
  <si>
    <t>Total Debt / SHEQ</t>
    <phoneticPr fontId="0" type="noConversion"/>
  </si>
  <si>
    <t>Capital Formation Rate</t>
  </si>
  <si>
    <t>(Net Income - Dividends to be paid) / Average SHEQ</t>
    <phoneticPr fontId="0" type="noConversion"/>
  </si>
  <si>
    <t>III. Liquidity Ratios</t>
  </si>
  <si>
    <t>Deposit to Loan Ratio</t>
  </si>
  <si>
    <t>Total Loans / Total Deposits</t>
    <phoneticPr fontId="0" type="noConversion"/>
  </si>
  <si>
    <t>Liquid Assets as a percentage of Deposits and Borrowings</t>
  </si>
  <si>
    <t>Liquid Assets / (Total Deposits + Total Borrowings)</t>
    <phoneticPr fontId="0" type="noConversion"/>
  </si>
  <si>
    <t xml:space="preserve">Ratio of Foreign Currency Assets to Foreign Currency Liabilities </t>
  </si>
  <si>
    <t>Foreign Currency Assets / Foreign Currency Liabilities</t>
    <phoneticPr fontId="0" type="noConversion"/>
  </si>
  <si>
    <t xml:space="preserve">Percentage of Liquid Assets in Total Assets </t>
  </si>
  <si>
    <t>Liquid Assets / Total Assets</t>
    <phoneticPr fontId="0" type="noConversion"/>
  </si>
  <si>
    <t>(Assets Due for a specific Period / Liabilities Due for the same Period)</t>
    <phoneticPr fontId="0" type="noConversion"/>
  </si>
  <si>
    <t>Volatile Deposits Ratio</t>
  </si>
  <si>
    <t>Large Volatile  Deposits / Total Deposits</t>
    <phoneticPr fontId="0" type="noConversion"/>
  </si>
  <si>
    <t>Percentage of Interest Earning Assets Funded by Core Assets</t>
  </si>
  <si>
    <t>Core Deposits / Interest Earning Assets</t>
    <phoneticPr fontId="0" type="noConversion"/>
  </si>
  <si>
    <t>IV. Asset Quality Ratios</t>
  </si>
  <si>
    <t>Percentage of Loans in Total Assets</t>
  </si>
  <si>
    <t>Total Loans / Total Assets</t>
    <phoneticPr fontId="0" type="noConversion"/>
  </si>
  <si>
    <t>Ratio of Interest Earning Assets to Total Assets</t>
  </si>
  <si>
    <t>Interest Earning Assets / Total Assets</t>
    <phoneticPr fontId="0" type="noConversion"/>
  </si>
  <si>
    <t>Ratio of Contingent Liabilites and Commitments</t>
  </si>
  <si>
    <t>Total Contingent Liabilites and Commitments / Total Assets</t>
    <phoneticPr fontId="0" type="noConversion"/>
  </si>
  <si>
    <t>Percentage of Non-Performing Loans in Total Loans</t>
  </si>
  <si>
    <t>Non-Performing /  Total Loans</t>
    <phoneticPr fontId="0" type="noConversion"/>
  </si>
  <si>
    <t>Non-Performing Loan Reserve Ratio</t>
  </si>
  <si>
    <t>Specific Loan Reserves / Non-Performing Loans</t>
    <phoneticPr fontId="0" type="noConversion"/>
  </si>
  <si>
    <t>Ratio of Non-Interest Earning Assets in Total Assets</t>
  </si>
  <si>
    <t>(Equity Participations+Fixed Assets+Other Non-Interest Earning Assets) / Total Assets</t>
    <phoneticPr fontId="0" type="noConversion"/>
  </si>
  <si>
    <t xml:space="preserve">Interest Earning Assets Funded by Net Free Funds </t>
  </si>
  <si>
    <t xml:space="preserve">(Non Interest Bearing Liabilities-Non Interest Earning Assets) / Interest Earning Assets </t>
    <phoneticPr fontId="0" type="noConversion"/>
  </si>
  <si>
    <t>Ratio of Loan Losses Expense to Total Loans</t>
  </si>
  <si>
    <t>Non Performing Loans Provision expense /  Average Loans</t>
    <phoneticPr fontId="0" type="noConversion"/>
  </si>
  <si>
    <t xml:space="preserve">Percentage of Loans Written off  </t>
  </si>
  <si>
    <t>Net Charge-Offs /  Average Loans</t>
    <phoneticPr fontId="0" type="noConversion"/>
  </si>
  <si>
    <t>Ratio of Non-Interest Earning Assets to Total Assets</t>
  </si>
  <si>
    <t>Non-Interest Earning Assets / Total Assets</t>
    <phoneticPr fontId="0" type="noConversion"/>
  </si>
  <si>
    <t xml:space="preserve">Loan Concentration Risk Ratio </t>
  </si>
  <si>
    <t>Total Big Loans / Total Loans</t>
    <phoneticPr fontId="0" type="noConversion"/>
  </si>
  <si>
    <t>V. Off Balance Sheet Ratios</t>
  </si>
  <si>
    <t>Contingent Liabilites to Loans Ratio</t>
  </si>
  <si>
    <t>Total Contingent Liabilities &amp; Commitments / Total Loans</t>
    <phoneticPr fontId="0" type="noConversion"/>
  </si>
  <si>
    <t xml:space="preserve">Contingent Liabilites to Assets Ratio </t>
  </si>
  <si>
    <t>Total Contingent Liabilites &amp; Commitments/ Total Assets</t>
    <phoneticPr fontId="0" type="noConversion"/>
  </si>
  <si>
    <t xml:space="preserve">Return on Contingent Liabilites </t>
  </si>
  <si>
    <t>Commission Income on Contingent Liabilites &amp; Commitments / Average Contingent Liabilites &amp; Commitments</t>
    <phoneticPr fontId="0" type="noConversion"/>
  </si>
  <si>
    <t>Formulated by: Burak Ersoy</t>
  </si>
  <si>
    <r>
      <rPr>
        <b/>
        <sz val="10"/>
        <rFont val="Times New Roman"/>
        <family val="1"/>
        <charset val="162"/>
      </rPr>
      <t>Bağımsız  Denetimden Geçmiş
Cari Dönem 31 Aralık 2018</t>
    </r>
  </si>
  <si>
    <r>
      <rPr>
        <b/>
        <sz val="10"/>
        <rFont val="Times New Roman"/>
        <family val="1"/>
        <charset val="162"/>
      </rPr>
      <t>Bağımsız Denetimden Geçmiş
Önceki Dönem 31 Aralık 2017</t>
    </r>
  </si>
  <si>
    <t>Dipnot</t>
  </si>
  <si>
    <t>TP</t>
  </si>
  <si>
    <t>YP</t>
  </si>
  <si>
    <t>Toplam</t>
  </si>
  <si>
    <t>A.</t>
  </si>
  <si>
    <t>BİLANÇO DIŞI YÜKÜMLÜLÜKLER (I+II+III)</t>
  </si>
  <si>
    <t>I.</t>
  </si>
  <si>
    <t>GARANTİ ve KEFALETLER</t>
  </si>
  <si>
    <t>5.3.1</t>
  </si>
  <si>
    <t>1.1.</t>
  </si>
  <si>
    <t>Teminat Mektupları</t>
  </si>
  <si>
    <t>1.1.1.</t>
  </si>
  <si>
    <t>Devlet İhale Kanunu Kapsamına Girenler</t>
  </si>
  <si>
    <t>1.1.2.</t>
  </si>
  <si>
    <t>Dış Ticaret İşlemleri Dolayısıyla Verilenler</t>
  </si>
  <si>
    <t>1.1.3.</t>
  </si>
  <si>
    <t>Diğer Teminat Mektupları</t>
  </si>
  <si>
    <t>1.2.</t>
  </si>
  <si>
    <t>Banka Kredileri</t>
  </si>
  <si>
    <t>1.2.1.</t>
  </si>
  <si>
    <t>İthalat Kabul Kredileri</t>
  </si>
  <si>
    <t>1.2.2.</t>
  </si>
  <si>
    <t>Diğer Banka Kabulleri</t>
  </si>
  <si>
    <t>1.3.</t>
  </si>
  <si>
    <t>Akreditifler</t>
  </si>
  <si>
    <t>1.3.1.</t>
  </si>
  <si>
    <t>Belgeli Akreditifler</t>
  </si>
  <si>
    <t>1.3.2.</t>
  </si>
  <si>
    <t>Diğer Akreditifler</t>
  </si>
  <si>
    <t>1.4.</t>
  </si>
  <si>
    <t>Garanti Verilen Prefinansmanlar</t>
  </si>
  <si>
    <t>1.5.</t>
  </si>
  <si>
    <t>Cirolar</t>
  </si>
  <si>
    <t>1.5.1.</t>
  </si>
  <si>
    <t>T.C. Merkez Bankasına Cirolar</t>
  </si>
  <si>
    <t>1.5.2.</t>
  </si>
  <si>
    <t>Diğer Cirolar</t>
  </si>
  <si>
    <t>1.6.</t>
  </si>
  <si>
    <t>Menkul Kıy. İh. Satın Alma Garantilerimizden</t>
  </si>
  <si>
    <t>1.7.</t>
  </si>
  <si>
    <t>Faktoring Garantilerinden</t>
  </si>
  <si>
    <t>1.8.</t>
  </si>
  <si>
    <t>Diğer Garantilerimizden</t>
  </si>
  <si>
    <t>1.9.</t>
  </si>
  <si>
    <t>Diğer Kefaletlerimizden</t>
  </si>
  <si>
    <t>II.</t>
  </si>
  <si>
    <t>TAAHHÜTLER</t>
  </si>
  <si>
    <t>2.1.</t>
  </si>
  <si>
    <t>Cayılamaz Taahhütler</t>
  </si>
  <si>
    <t>2.1.1.</t>
  </si>
  <si>
    <t>Vadeli Aktif Değerler Alım Satım Taahhütleri</t>
  </si>
  <si>
    <t>2.1.2.</t>
  </si>
  <si>
    <t>Vadeli Mevduat Alım Satım Taahhütleri</t>
  </si>
  <si>
    <t>2.1.3.</t>
  </si>
  <si>
    <t>İştir. ve Bağ. Ort. Ser. İşt. Taahhütleri</t>
  </si>
  <si>
    <t>2.1.4.</t>
  </si>
  <si>
    <t>Kul. Gar. Kredi Tahsis Taahhütleri</t>
  </si>
  <si>
    <t>2.1.5.</t>
  </si>
  <si>
    <t>Men. Kıy. İhr. Aracılık Taahhütleri</t>
  </si>
  <si>
    <t>2.1.6.</t>
  </si>
  <si>
    <t>Zorunlu Karşılık Ödeme Taahhüdü</t>
  </si>
  <si>
    <t>2.1.7.</t>
  </si>
  <si>
    <t>Çekler İçin Ödeme Taahhütleri</t>
  </si>
  <si>
    <t>5.3.1.2</t>
  </si>
  <si>
    <t>2.1.8.</t>
  </si>
  <si>
    <t>İhracat Taahhütlerinden Kaynaklanan Vergi ve Fon Yükümlülükleri</t>
  </si>
  <si>
    <t>2.1.9.</t>
  </si>
  <si>
    <t>Kredi Kartı Harcama Limit Taahhütleri</t>
  </si>
  <si>
    <t>Kredi Kartları ve Bankacılık Hizmetlerine İlişkin Promosyon Uyg. Taah.</t>
  </si>
  <si>
    <t>2.1.11.</t>
  </si>
  <si>
    <t>Açığa Menkul Kıymet Satış Taahhütlerinden Alacaklar</t>
  </si>
  <si>
    <t>2.1.12.</t>
  </si>
  <si>
    <t>Açığa Menkul Kıymet Satış Taahhütlerinden Borçlar</t>
  </si>
  <si>
    <t>2.1.13.</t>
  </si>
  <si>
    <t>Diğer Cayılamaz Taahhütler</t>
  </si>
  <si>
    <t>2.2.</t>
  </si>
  <si>
    <t>Cayılabilir Taahhütler</t>
  </si>
  <si>
    <t>2.2.1.</t>
  </si>
  <si>
    <t>Cayılabilir Kredi Tahsis Taahhütleri</t>
  </si>
  <si>
    <t>2.2.2.</t>
  </si>
  <si>
    <t>Diğer Cayılabilir Taahhütler</t>
  </si>
  <si>
    <t>III.</t>
  </si>
  <si>
    <t>TÜREV FİNANSAL ARAÇLAR</t>
  </si>
  <si>
    <t>Riskten Korunma Amaçlı Türev Finansal Araçlar</t>
  </si>
  <si>
    <t>3.1.1</t>
  </si>
  <si>
    <t>Gerçeğe Uygun Değer Riskinden Korunma Amaçlı İşlemler</t>
  </si>
  <si>
    <t>3.1.2</t>
  </si>
  <si>
    <t>Nakit Akış Riskinden Korunma Amaçlı İşlemler</t>
  </si>
  <si>
    <t>3.1.3</t>
  </si>
  <si>
    <t>Yurtdışındaki Net Yatırım Riskinden Korunma Amaçlı İşlemler</t>
  </si>
  <si>
    <t>Alım Satım Amaçlı İşlemler</t>
  </si>
  <si>
    <t>3.2.1</t>
  </si>
  <si>
    <t>Vadeli Döviz Alım-Satım İşlemleri</t>
  </si>
  <si>
    <t>3.2.1.1</t>
  </si>
  <si>
    <t>Vadeli Döviz Alım İşlemleri</t>
  </si>
  <si>
    <t>3.2.1.2</t>
  </si>
  <si>
    <t>Vadeli Döviz Satım İşlemleri</t>
  </si>
  <si>
    <t>3.2.2</t>
  </si>
  <si>
    <t>Para ve Faiz Swap İşlemleri</t>
  </si>
  <si>
    <t>3.2.2.1</t>
  </si>
  <si>
    <t>Swap Para Alım İşlemleri</t>
  </si>
  <si>
    <t>3.2.2.2</t>
  </si>
  <si>
    <t>Swap Para Satım İşlemleri</t>
  </si>
  <si>
    <t>3.2.2.3</t>
  </si>
  <si>
    <t>Swap Faiz Alım İşlemleri</t>
  </si>
  <si>
    <t>3.2.2.4</t>
  </si>
  <si>
    <t>Swap Faiz Satım İşlemleri</t>
  </si>
  <si>
    <t>3.2.3</t>
  </si>
  <si>
    <t>Para, Faiz ve Menkul Değer Opsiyonları</t>
  </si>
  <si>
    <t>3.2.3.1</t>
  </si>
  <si>
    <t>Para Alım Opsiyonları</t>
  </si>
  <si>
    <t>3.2.3.2</t>
  </si>
  <si>
    <t>Para Satım Opsiyonları</t>
  </si>
  <si>
    <t>3.2.3.3</t>
  </si>
  <si>
    <t>Faiz Alım Opsiyonları</t>
  </si>
  <si>
    <t>3.2.3.4</t>
  </si>
  <si>
    <t>Faiz Satım Opsiyonları</t>
  </si>
  <si>
    <t>3.2.3.5</t>
  </si>
  <si>
    <t>Menkul Değerler Alım Opsiyonları</t>
  </si>
  <si>
    <t>3.2.3.6</t>
  </si>
  <si>
    <t>Menkul Değerler Satım Opsiyonları</t>
  </si>
  <si>
    <t>3.2.4</t>
  </si>
  <si>
    <t>Futures Para İşlemleri</t>
  </si>
  <si>
    <t>3.2.4.1</t>
  </si>
  <si>
    <t>Futures Para Alım İşlemleri</t>
  </si>
  <si>
    <t>3.2.4.2</t>
  </si>
  <si>
    <t>Futures Para Satım İşlemleri</t>
  </si>
  <si>
    <t>3.2.5</t>
  </si>
  <si>
    <t>Futures Faiz Alım-Satım İşlemleri</t>
  </si>
  <si>
    <t>3.2.5.1</t>
  </si>
  <si>
    <t>Futures Faiz Alım İşlemleri</t>
  </si>
  <si>
    <t>3.2.5.2</t>
  </si>
  <si>
    <t>Futures Faiz Satım İşlemleri</t>
  </si>
  <si>
    <t>3.2.6</t>
  </si>
  <si>
    <t>Diğer</t>
  </si>
  <si>
    <t>B.</t>
  </si>
  <si>
    <t>EMANET VE REHİNLİ KIYMETLER (IV+V+VI)</t>
  </si>
  <si>
    <t>IV.</t>
  </si>
  <si>
    <t>EMANET KIYMETLER</t>
  </si>
  <si>
    <t>4.1.</t>
  </si>
  <si>
    <t>Müşteri Fon ve Portföy Mevcutları</t>
  </si>
  <si>
    <t>4.2.</t>
  </si>
  <si>
    <t>Emanete Alınan Menkul Değerler</t>
  </si>
  <si>
    <t>4.3.</t>
  </si>
  <si>
    <t>Tahsile Alınan Çekler</t>
  </si>
  <si>
    <t>4.4.</t>
  </si>
  <si>
    <t>Tahsile Alınan Ticari Senetler</t>
  </si>
  <si>
    <t>4.5.</t>
  </si>
  <si>
    <t>Tahsile Alınan Diğer Kıymetler</t>
  </si>
  <si>
    <t>4.6.</t>
  </si>
  <si>
    <t>İhracına Aracı Olunan Kıymetler</t>
  </si>
  <si>
    <t>4.7.</t>
  </si>
  <si>
    <t>Diğer Emanet Kıymetler</t>
  </si>
  <si>
    <t>4.8.</t>
  </si>
  <si>
    <t>Emanet Kıymet Alanlar</t>
  </si>
  <si>
    <t>V.</t>
  </si>
  <si>
    <t>REHİNLİ KIYMETLER</t>
  </si>
  <si>
    <t>5.1.</t>
  </si>
  <si>
    <t>Menkul Kıymetler</t>
  </si>
  <si>
    <t>5.2.</t>
  </si>
  <si>
    <t>Teminat Senetleri</t>
  </si>
  <si>
    <t>5.3.</t>
  </si>
  <si>
    <t>Emtia</t>
  </si>
  <si>
    <t>5.4.</t>
  </si>
  <si>
    <t>Varant</t>
  </si>
  <si>
    <t>5.5.</t>
  </si>
  <si>
    <t>Gayrimenkul</t>
  </si>
  <si>
    <t>5.6.</t>
  </si>
  <si>
    <t>Diğer Rehinli Kıymetler</t>
  </si>
  <si>
    <t>5.7.</t>
  </si>
  <si>
    <t>Rehinli Kıymet Alanlar</t>
  </si>
  <si>
    <t>VI.</t>
  </si>
  <si>
    <t>KABUL EDİLEN AVALLER VE KEFALETLER</t>
  </si>
  <si>
    <t>BİLANÇO DIŞI HESAPLAR TOPLAMI (A+B)</t>
  </si>
  <si>
    <t>İlişikteki açıklama ve dipnotlar bu finansal tabloların tamamlayıcı parçalarıdır.</t>
  </si>
  <si>
    <r>
      <rPr>
        <b/>
        <sz val="12"/>
        <rFont val="Times New Roman"/>
        <family val="1"/>
      </rPr>
      <t>4.5.2     Aktif ve pasif kalemlerin kalan vadelerine göre gösterimi</t>
    </r>
  </si>
  <si>
    <r>
      <rPr>
        <b/>
        <sz val="8"/>
        <rFont val="Times New Roman"/>
        <family val="1"/>
      </rPr>
      <t>Vadesiz</t>
    </r>
  </si>
  <si>
    <r>
      <rPr>
        <b/>
        <sz val="8"/>
        <rFont val="Times New Roman"/>
        <family val="1"/>
      </rPr>
      <t>1 Aya kadar</t>
    </r>
  </si>
  <si>
    <r>
      <rPr>
        <b/>
        <sz val="8"/>
        <rFont val="Times New Roman"/>
        <family val="1"/>
      </rPr>
      <t>1-3 Ay</t>
    </r>
  </si>
  <si>
    <r>
      <rPr>
        <b/>
        <sz val="8"/>
        <rFont val="Times New Roman"/>
        <family val="1"/>
      </rPr>
      <t>3-12Ay</t>
    </r>
  </si>
  <si>
    <r>
      <rPr>
        <b/>
        <sz val="8"/>
        <rFont val="Times New Roman"/>
        <family val="1"/>
      </rPr>
      <t>1-5 Yıl</t>
    </r>
  </si>
  <si>
    <r>
      <rPr>
        <b/>
        <sz val="8"/>
        <rFont val="Times New Roman"/>
        <family val="1"/>
      </rPr>
      <t>5 yıl ve üzeri</t>
    </r>
  </si>
  <si>
    <r>
      <rPr>
        <b/>
        <sz val="8"/>
        <rFont val="Times New Roman"/>
        <family val="1"/>
      </rPr>
      <t>Dağıtıla- mayan</t>
    </r>
  </si>
  <si>
    <r>
      <rPr>
        <b/>
        <sz val="8"/>
        <rFont val="Times New Roman"/>
        <family val="1"/>
      </rPr>
      <t>Toplam</t>
    </r>
  </si>
  <si>
    <r>
      <rPr>
        <b/>
        <i/>
        <sz val="8"/>
        <rFont val="Times New Roman"/>
        <family val="1"/>
      </rPr>
      <t>Cari Dönem</t>
    </r>
  </si>
  <si>
    <r>
      <rPr>
        <b/>
        <sz val="8"/>
        <rFont val="Times New Roman"/>
        <family val="1"/>
      </rPr>
      <t>Varlıklar</t>
    </r>
  </si>
  <si>
    <r>
      <rPr>
        <sz val="8"/>
        <rFont val="Times New Roman"/>
        <family val="1"/>
      </rPr>
      <t>Nakit Değerler ve Merkez Bankası</t>
    </r>
  </si>
  <si>
    <r>
      <rPr>
        <sz val="8"/>
        <rFont val="Times New Roman"/>
        <family val="1"/>
      </rPr>
      <t>-</t>
    </r>
  </si>
  <si>
    <r>
      <rPr>
        <sz val="8"/>
        <rFont val="Times New Roman"/>
        <family val="1"/>
      </rPr>
      <t>Bankalar</t>
    </r>
  </si>
  <si>
    <r>
      <rPr>
        <sz val="8"/>
        <rFont val="Times New Roman"/>
        <family val="1"/>
      </rPr>
      <t xml:space="preserve">Gerçeğe Uygun Değer Farkı Kar veya Zarara Yansıtılan
</t>
    </r>
    <r>
      <rPr>
        <sz val="8"/>
        <rFont val="Times New Roman"/>
        <family val="1"/>
      </rPr>
      <t>Finansal Varlıklar (Net)</t>
    </r>
  </si>
  <si>
    <r>
      <rPr>
        <sz val="8"/>
        <rFont val="Times New Roman"/>
        <family val="1"/>
      </rPr>
      <t>Para Piyasalarından Alacaklar</t>
    </r>
  </si>
  <si>
    <r>
      <rPr>
        <sz val="8"/>
        <rFont val="Times New Roman"/>
        <family val="1"/>
      </rPr>
      <t xml:space="preserve">Gerçeğe Uygun Değer Farkı
</t>
    </r>
    <r>
      <rPr>
        <sz val="8"/>
        <rFont val="Times New Roman"/>
        <family val="1"/>
      </rPr>
      <t>Diğer Kapsamlı Gelire Yansıtılan Finansal Varlıklar (Net)</t>
    </r>
  </si>
  <si>
    <r>
      <rPr>
        <sz val="8"/>
        <rFont val="Times New Roman"/>
        <family val="1"/>
      </rPr>
      <t>Krediler</t>
    </r>
  </si>
  <si>
    <r>
      <rPr>
        <sz val="8.5"/>
        <rFont val="Times New Roman"/>
        <family val="1"/>
      </rPr>
      <t>İtfa Edilmiş Maliyeti İle Ölçülen Finansal Varlıklar (Net)</t>
    </r>
  </si>
  <si>
    <r>
      <rPr>
        <sz val="8"/>
        <rFont val="Times New Roman"/>
        <family val="1"/>
      </rPr>
      <t xml:space="preserve">Diğer Varlıklar </t>
    </r>
    <r>
      <rPr>
        <vertAlign val="superscript"/>
        <sz val="8"/>
        <rFont val="Times New Roman"/>
        <family val="1"/>
      </rPr>
      <t>(*)</t>
    </r>
  </si>
  <si>
    <r>
      <rPr>
        <b/>
        <sz val="8"/>
        <rFont val="Times New Roman"/>
        <family val="1"/>
      </rPr>
      <t>Toplam Varlıklar</t>
    </r>
  </si>
  <si>
    <r>
      <rPr>
        <b/>
        <sz val="8"/>
        <rFont val="Times New Roman"/>
        <family val="1"/>
      </rPr>
      <t>Yükümlülükler</t>
    </r>
  </si>
  <si>
    <r>
      <rPr>
        <sz val="8"/>
        <rFont val="Times New Roman"/>
        <family val="1"/>
      </rPr>
      <t>Bankalar Mevduatı</t>
    </r>
  </si>
  <si>
    <r>
      <rPr>
        <sz val="8"/>
        <rFont val="Times New Roman"/>
        <family val="1"/>
      </rPr>
      <t>Diğer Mevduat</t>
    </r>
  </si>
  <si>
    <r>
      <rPr>
        <sz val="8"/>
        <rFont val="Times New Roman"/>
        <family val="1"/>
      </rPr>
      <t>Alınan Krediler</t>
    </r>
  </si>
  <si>
    <r>
      <rPr>
        <sz val="8"/>
        <rFont val="Times New Roman"/>
        <family val="1"/>
      </rPr>
      <t>Para Piyasalarına Borçlar</t>
    </r>
  </si>
  <si>
    <r>
      <rPr>
        <sz val="8"/>
        <rFont val="Times New Roman"/>
        <family val="1"/>
      </rPr>
      <t>İhraç Edilen Menkul Kıymetler (Net)</t>
    </r>
  </si>
  <si>
    <r>
      <rPr>
        <sz val="8"/>
        <rFont val="Times New Roman"/>
        <family val="1"/>
      </rPr>
      <t>Muhtelif Borçlar</t>
    </r>
  </si>
  <si>
    <r>
      <rPr>
        <sz val="8"/>
        <rFont val="Times New Roman"/>
        <family val="1"/>
      </rPr>
      <t xml:space="preserve">Diğer Yükümlülükler </t>
    </r>
    <r>
      <rPr>
        <vertAlign val="superscript"/>
        <sz val="8"/>
        <rFont val="Times New Roman"/>
        <family val="1"/>
      </rPr>
      <t>(**)</t>
    </r>
  </si>
  <si>
    <r>
      <rPr>
        <b/>
        <sz val="8"/>
        <rFont val="Times New Roman"/>
        <family val="1"/>
      </rPr>
      <t>Toplam Yükümlülükler</t>
    </r>
  </si>
  <si>
    <r>
      <rPr>
        <b/>
        <sz val="8"/>
        <rFont val="Times New Roman"/>
        <family val="1"/>
      </rPr>
      <t>-</t>
    </r>
  </si>
  <si>
    <r>
      <rPr>
        <b/>
        <sz val="8"/>
        <rFont val="Times New Roman"/>
        <family val="1"/>
      </rPr>
      <t>Likidite (Açığı) / Fazlası</t>
    </r>
  </si>
  <si>
    <r>
      <rPr>
        <b/>
        <sz val="8"/>
        <rFont val="Times New Roman"/>
        <family val="1"/>
      </rPr>
      <t>Net Nazım Hesap Pozisyonu</t>
    </r>
  </si>
  <si>
    <r>
      <rPr>
        <sz val="8"/>
        <rFont val="Times New Roman"/>
        <family val="1"/>
      </rPr>
      <t>Türev Finansal Araçlardan Alacaklar</t>
    </r>
  </si>
  <si>
    <r>
      <rPr>
        <sz val="8"/>
        <rFont val="Times New Roman"/>
        <family val="1"/>
      </rPr>
      <t>Türev Finansal Araçlardan Borçlar</t>
    </r>
  </si>
  <si>
    <r>
      <rPr>
        <sz val="8"/>
        <rFont val="Times New Roman"/>
        <family val="1"/>
      </rPr>
      <t>Gayri Nakdi Krediler</t>
    </r>
  </si>
  <si>
    <r>
      <rPr>
        <b/>
        <i/>
        <sz val="8"/>
        <rFont val="Times New Roman"/>
        <family val="1"/>
      </rPr>
      <t>Önceki Dönem</t>
    </r>
  </si>
  <si>
    <r>
      <rPr>
        <sz val="8"/>
        <rFont val="Times New Roman"/>
        <family val="1"/>
      </rPr>
      <t>Toplam Aktifler</t>
    </r>
  </si>
  <si>
    <r>
      <rPr>
        <sz val="8"/>
        <rFont val="Times New Roman"/>
        <family val="1"/>
      </rPr>
      <t>Toplam Yükümlülükler</t>
    </r>
  </si>
  <si>
    <r>
      <rPr>
        <sz val="8"/>
        <rFont val="Times New Roman"/>
        <family val="1"/>
      </rPr>
      <t xml:space="preserve">(*)  Bilançoyu  oluşturan  aktif  hesaplardan  12,654  TL  tutarında  sabit  kıymetler,  153,860  TL  tutarında  türev  finansal  araçlar  için  verilen teminatlar,  20,149  TL  tutarında  ertelenmiş  vergi  varlığı,  120,069  TL  tutarındaki  takas  hesabı  ve  peşin  ödenmiş  giderler  gibi  bankacılık faaliyetinin  sürdürülmesi  için  gereksinim  duyulan,  kısa  zamanda  nakde  dönüşme  imkanı  bulunmayan  diğer  aktif  nitelikli  32,536  TL tutarındaki diğer hesaplar burada gösterilmiştir.
</t>
    </r>
    <r>
      <rPr>
        <sz val="8"/>
        <rFont val="Times New Roman"/>
        <family val="1"/>
      </rPr>
      <t xml:space="preserve">(**)  “Diğer  Yükümlülükler”  içinde  “Dağıtılamayan”  sütunu  1,670,542  TL  tutarında  özkaynaklar,  123,492  TL  takas  hesabı  ve  5,357  TL
</t>
    </r>
    <r>
      <rPr>
        <sz val="8"/>
        <rFont val="Times New Roman"/>
        <family val="1"/>
      </rPr>
      <t>tutarındaki diğer faizsiz kalemlerden oluşmaktadır.</t>
    </r>
  </si>
  <si>
    <r>
      <rPr>
        <b/>
        <sz val="12"/>
        <rFont val="Times New Roman"/>
        <family val="1"/>
      </rPr>
      <t xml:space="preserve">5.2          Bilançonun pasif hesaplarına ilişkin açıklama ve dipnotlar
</t>
    </r>
    <r>
      <rPr>
        <b/>
        <sz val="12"/>
        <rFont val="Times New Roman"/>
        <family val="1"/>
      </rPr>
      <t xml:space="preserve">5.2.1       Mevduatın vade yapısına ilişkin bilgiler
</t>
    </r>
    <r>
      <rPr>
        <b/>
        <i/>
        <sz val="11"/>
        <rFont val="Times New Roman"/>
        <family val="1"/>
      </rPr>
      <t>Cari Dönem:</t>
    </r>
  </si>
  <si>
    <r>
      <rPr>
        <b/>
        <sz val="9"/>
        <rFont val="Times New Roman"/>
        <family val="1"/>
      </rPr>
      <t>Vadesiz</t>
    </r>
  </si>
  <si>
    <r>
      <rPr>
        <b/>
        <sz val="9"/>
        <rFont val="Times New Roman"/>
        <family val="1"/>
      </rPr>
      <t>7 Gün İhbarlı</t>
    </r>
  </si>
  <si>
    <r>
      <rPr>
        <b/>
        <sz val="9"/>
        <rFont val="Times New Roman"/>
        <family val="1"/>
      </rPr>
      <t>1 Aya Kadar</t>
    </r>
  </si>
  <si>
    <r>
      <rPr>
        <b/>
        <sz val="9"/>
        <rFont val="Times New Roman"/>
        <family val="1"/>
      </rPr>
      <t>1-3 Ay</t>
    </r>
  </si>
  <si>
    <r>
      <rPr>
        <b/>
        <sz val="9"/>
        <rFont val="Times New Roman"/>
        <family val="1"/>
      </rPr>
      <t>3-6 Ay</t>
    </r>
  </si>
  <si>
    <r>
      <rPr>
        <b/>
        <sz val="9"/>
        <rFont val="Times New Roman"/>
        <family val="1"/>
      </rPr>
      <t>6 Ay-1 Yıl</t>
    </r>
  </si>
  <si>
    <r>
      <rPr>
        <b/>
        <sz val="9"/>
        <rFont val="Times New Roman"/>
        <family val="1"/>
      </rPr>
      <t>1 Yıl ve Üstü</t>
    </r>
  </si>
  <si>
    <r>
      <rPr>
        <b/>
        <sz val="9"/>
        <rFont val="Times New Roman"/>
        <family val="1"/>
      </rPr>
      <t>Toplam</t>
    </r>
  </si>
  <si>
    <r>
      <rPr>
        <b/>
        <sz val="9"/>
        <rFont val="Times New Roman"/>
        <family val="1"/>
      </rPr>
      <t>Tasarruf Mevduatı</t>
    </r>
  </si>
  <si>
    <r>
      <rPr>
        <b/>
        <sz val="9"/>
        <rFont val="Times New Roman"/>
        <family val="1"/>
      </rPr>
      <t>-</t>
    </r>
  </si>
  <si>
    <r>
      <rPr>
        <b/>
        <sz val="9"/>
        <rFont val="Times New Roman"/>
        <family val="1"/>
      </rPr>
      <t>Döviz Tevdiat Hesabı</t>
    </r>
  </si>
  <si>
    <r>
      <rPr>
        <sz val="9"/>
        <rFont val="Times New Roman"/>
        <family val="1"/>
      </rPr>
      <t>Yurtiçinde Yer. K.</t>
    </r>
  </si>
  <si>
    <r>
      <rPr>
        <sz val="9"/>
        <rFont val="Times New Roman"/>
        <family val="1"/>
      </rPr>
      <t>-</t>
    </r>
  </si>
  <si>
    <r>
      <rPr>
        <sz val="9"/>
        <rFont val="Times New Roman"/>
        <family val="1"/>
      </rPr>
      <t>Yurtdışında Yer.K.</t>
    </r>
  </si>
  <si>
    <r>
      <rPr>
        <b/>
        <sz val="9"/>
        <rFont val="Times New Roman"/>
        <family val="1"/>
      </rPr>
      <t>Resmi Kur. Mevduatı</t>
    </r>
  </si>
  <si>
    <r>
      <rPr>
        <b/>
        <sz val="9"/>
        <rFont val="Times New Roman"/>
        <family val="1"/>
      </rPr>
      <t>Tic. Kur. Mevduatı</t>
    </r>
  </si>
  <si>
    <r>
      <rPr>
        <b/>
        <sz val="9"/>
        <rFont val="Times New Roman"/>
        <family val="1"/>
      </rPr>
      <t>Diğ. Kur. Mevduatı</t>
    </r>
  </si>
  <si>
    <r>
      <rPr>
        <b/>
        <sz val="9"/>
        <rFont val="Times New Roman"/>
        <family val="1"/>
      </rPr>
      <t>Kıymetli Maden Depo</t>
    </r>
  </si>
  <si>
    <r>
      <rPr>
        <b/>
        <sz val="9"/>
        <rFont val="Times New Roman"/>
        <family val="1"/>
      </rPr>
      <t>Bankalararası Mevduat</t>
    </r>
  </si>
  <si>
    <r>
      <rPr>
        <sz val="9"/>
        <rFont val="Times New Roman"/>
        <family val="1"/>
      </rPr>
      <t>TC Merkez Bnk.</t>
    </r>
  </si>
  <si>
    <r>
      <rPr>
        <sz val="9"/>
        <rFont val="Times New Roman"/>
        <family val="1"/>
      </rPr>
      <t>Yurtiçi Bankalar</t>
    </r>
  </si>
  <si>
    <r>
      <rPr>
        <sz val="9"/>
        <rFont val="Times New Roman"/>
        <family val="1"/>
      </rPr>
      <t>Yurtdışı Bankalar</t>
    </r>
  </si>
  <si>
    <r>
      <rPr>
        <sz val="9"/>
        <rFont val="Times New Roman"/>
        <family val="1"/>
      </rPr>
      <t>Katılım Bankaları</t>
    </r>
  </si>
  <si>
    <r>
      <rPr>
        <sz val="9"/>
        <rFont val="Times New Roman"/>
        <family val="1"/>
      </rPr>
      <t>Diğer</t>
    </r>
  </si>
  <si>
    <r>
      <rPr>
        <b/>
        <i/>
        <sz val="11"/>
        <rFont val="Times New Roman"/>
        <family val="1"/>
      </rPr>
      <t>Önceki Dönem:</t>
    </r>
  </si>
  <si>
    <r>
      <rPr>
        <sz val="9"/>
        <rFont val="Times New Roman"/>
        <family val="1"/>
      </rPr>
      <t>Yurtdışında Yer. K.</t>
    </r>
  </si>
  <si>
    <r>
      <rPr>
        <b/>
        <sz val="9"/>
        <rFont val="Times New Roman"/>
        <family val="1"/>
      </rPr>
      <t>Tic.Kur Mevduatı</t>
    </r>
  </si>
  <si>
    <r>
      <rPr>
        <b/>
        <sz val="9"/>
        <rFont val="Times New Roman"/>
        <family val="1"/>
      </rPr>
      <t>Diğ. Kur.Mevduatı</t>
    </r>
  </si>
  <si>
    <t>Liquidity Position for a Specific Period (1 MONTH)</t>
  </si>
  <si>
    <t>NA</t>
  </si>
  <si>
    <r>
      <rPr>
        <b/>
        <sz val="11"/>
        <rFont val="Times New Roman"/>
        <family val="1"/>
      </rPr>
      <t>5.4.7        Diğer faaliyet giderlerine ilişkin bilgiler</t>
    </r>
  </si>
  <si>
    <r>
      <rPr>
        <b/>
        <sz val="9"/>
        <rFont val="Times New Roman"/>
        <family val="1"/>
      </rPr>
      <t>Cari Dönem</t>
    </r>
  </si>
  <si>
    <r>
      <rPr>
        <b/>
        <sz val="9"/>
        <rFont val="Times New Roman"/>
        <family val="1"/>
      </rPr>
      <t>Önceki Dönem</t>
    </r>
  </si>
  <si>
    <r>
      <rPr>
        <sz val="9"/>
        <rFont val="Times New Roman"/>
        <family val="1"/>
      </rPr>
      <t>Personel Giderleri</t>
    </r>
  </si>
  <si>
    <r>
      <rPr>
        <sz val="9"/>
        <rFont val="Times New Roman"/>
        <family val="1"/>
      </rPr>
      <t>Kıdem Tazminatı Karşılığı</t>
    </r>
  </si>
  <si>
    <r>
      <rPr>
        <sz val="9"/>
        <rFont val="Times New Roman"/>
        <family val="1"/>
      </rPr>
      <t>Banka Sosyal Yardım Sandığı Varlık Açıkları Karşılığı</t>
    </r>
  </si>
  <si>
    <r>
      <rPr>
        <sz val="9"/>
        <rFont val="Times New Roman"/>
        <family val="1"/>
      </rPr>
      <t>Maddi Duran Varlık Değer Düşüş Giderleri</t>
    </r>
  </si>
  <si>
    <r>
      <rPr>
        <sz val="9"/>
        <rFont val="Times New Roman"/>
        <family val="1"/>
      </rPr>
      <t>Maddi Duran Varlık Amortisman Giderleri</t>
    </r>
  </si>
  <si>
    <r>
      <rPr>
        <sz val="9"/>
        <rFont val="Times New Roman"/>
        <family val="1"/>
      </rPr>
      <t>Maddi Olmayan Duran Varlık Değer Düşüş Giderleri</t>
    </r>
  </si>
  <si>
    <r>
      <rPr>
        <sz val="9"/>
        <rFont val="Times New Roman"/>
        <family val="1"/>
      </rPr>
      <t>Şerefiye Değer Düşüş Gideri</t>
    </r>
  </si>
  <si>
    <r>
      <rPr>
        <sz val="9"/>
        <rFont val="Times New Roman"/>
        <family val="1"/>
      </rPr>
      <t>Maddi Olmayan Duran Varlık Amortisman Giderleri</t>
    </r>
  </si>
  <si>
    <r>
      <rPr>
        <sz val="9"/>
        <rFont val="Times New Roman"/>
        <family val="1"/>
      </rPr>
      <t>Özkaynak Yöntemi Uygulanan Ortaklık Payları Değer Düşüş Gideri</t>
    </r>
  </si>
  <si>
    <r>
      <rPr>
        <sz val="9"/>
        <rFont val="Times New Roman"/>
        <family val="1"/>
      </rPr>
      <t>Elden Çıkarılacak Kıymetler Değer Düşüş Giderleri</t>
    </r>
  </si>
  <si>
    <r>
      <rPr>
        <sz val="9"/>
        <rFont val="Times New Roman"/>
        <family val="1"/>
      </rPr>
      <t>Elden Çıkarılacak Kıymetler Amortisman Giderleri</t>
    </r>
  </si>
  <si>
    <r>
      <rPr>
        <sz val="9"/>
        <rFont val="Times New Roman"/>
        <family val="1"/>
      </rPr>
      <t>Satış Amaçlı Elde Tutulan Duran Varlıklar Değer Düşüş Giderleri</t>
    </r>
  </si>
  <si>
    <r>
      <rPr>
        <sz val="9"/>
        <rFont val="Times New Roman"/>
        <family val="1"/>
      </rPr>
      <t>Diğer İşletme Giderleri</t>
    </r>
  </si>
  <si>
    <r>
      <rPr>
        <sz val="9"/>
        <rFont val="Times New Roman"/>
        <family val="1"/>
      </rPr>
      <t>Faaliyet Kiralama Giderleri</t>
    </r>
  </si>
  <si>
    <r>
      <rPr>
        <sz val="9"/>
        <rFont val="Times New Roman"/>
        <family val="1"/>
      </rPr>
      <t>Bakım ve Onarım Giderleri</t>
    </r>
  </si>
  <si>
    <r>
      <rPr>
        <sz val="9"/>
        <rFont val="Times New Roman"/>
        <family val="1"/>
      </rPr>
      <t>Reklam ve İlan Giderleri</t>
    </r>
  </si>
  <si>
    <r>
      <rPr>
        <sz val="9"/>
        <rFont val="Times New Roman"/>
        <family val="1"/>
      </rPr>
      <t>Diğer Giderler</t>
    </r>
  </si>
  <si>
    <r>
      <rPr>
        <sz val="9"/>
        <rFont val="Times New Roman"/>
        <family val="1"/>
      </rPr>
      <t>Aktiflerin Satışından Doğan Zararlar</t>
    </r>
  </si>
  <si>
    <r>
      <rPr>
        <b/>
        <sz val="11"/>
        <rFont val="Times New Roman"/>
        <family val="1"/>
      </rPr>
      <t>5.4.8        Sürdürülen faaliyetler ile durdurulan faaliyetler vergi öncesi kar/zararına ilişkin açıklamalar</t>
    </r>
  </si>
  <si>
    <r>
      <rPr>
        <b/>
        <sz val="9"/>
        <rFont val="Times New Roman"/>
        <family val="1"/>
      </rPr>
      <t>31 Aralık 2018</t>
    </r>
  </si>
  <si>
    <r>
      <rPr>
        <b/>
        <sz val="9"/>
        <rFont val="Times New Roman"/>
        <family val="1"/>
      </rPr>
      <t>31 Aralık 2017</t>
    </r>
  </si>
  <si>
    <r>
      <rPr>
        <sz val="9"/>
        <rFont val="Times New Roman"/>
        <family val="1"/>
      </rPr>
      <t>Net Faiz Geliri/Gideri</t>
    </r>
  </si>
  <si>
    <r>
      <rPr>
        <sz val="9"/>
        <rFont val="Times New Roman"/>
        <family val="1"/>
      </rPr>
      <t>Net Ücret ve Komisyon Gelirleri/Giderleri</t>
    </r>
  </si>
  <si>
    <r>
      <rPr>
        <sz val="9"/>
        <rFont val="Times New Roman"/>
        <family val="1"/>
      </rPr>
      <t>Personel Giderleri (-)</t>
    </r>
  </si>
  <si>
    <r>
      <rPr>
        <sz val="9"/>
        <rFont val="Times New Roman"/>
        <family val="1"/>
      </rPr>
      <t>Ticari Kâr / Zarar (Net)</t>
    </r>
  </si>
  <si>
    <r>
      <rPr>
        <sz val="9"/>
        <rFont val="Times New Roman"/>
        <family val="1"/>
      </rPr>
      <t>Diğer Faaliyet Gelirleri</t>
    </r>
  </si>
  <si>
    <r>
      <rPr>
        <sz val="9"/>
        <rFont val="Times New Roman"/>
        <family val="1"/>
      </rPr>
      <t>Kredi ve Diğer Alacaklar Değer Düşüş Karşılığı (-)</t>
    </r>
  </si>
  <si>
    <r>
      <rPr>
        <sz val="9"/>
        <rFont val="Times New Roman"/>
        <family val="1"/>
      </rPr>
      <t>Diğer Faaliyet Giderleri (-)</t>
    </r>
  </si>
  <si>
    <r>
      <rPr>
        <b/>
        <sz val="9"/>
        <rFont val="Times New Roman"/>
        <family val="1"/>
      </rPr>
      <t>Sürdürülen Faaliyetler Vergi Öncesi Kar</t>
    </r>
  </si>
  <si>
    <r>
      <rPr>
        <b/>
        <sz val="11"/>
        <rFont val="Times New Roman"/>
        <family val="1"/>
      </rPr>
      <t xml:space="preserve">5.4.9        Sürdürülen faaliyetler ile durdurulan faaliyetler vergi karşılığına ilişkin açıklamalar
</t>
    </r>
    <r>
      <rPr>
        <b/>
        <i/>
        <sz val="11"/>
        <rFont val="Times New Roman"/>
        <family val="1"/>
      </rPr>
      <t xml:space="preserve">Hesaplanan cari vergi geliri ya da gideri ile ertelenmiş vergi geliri ya da gideri
</t>
    </r>
    <r>
      <rPr>
        <sz val="11"/>
        <rFont val="Times New Roman"/>
        <family val="1"/>
      </rPr>
      <t xml:space="preserve">Banka’nın  sürdürülen  faaliyetlerine  ilişkin  cari  vergi  gideri  148,893  TL,  ertelenmiş  vergi  gideri  ise 1,240 TL’dir (1 Ocak – 31 Aralık 2017: cari vergi gideri 57,935 TL, ertelenmiş vergi gideri ise 5,690 TL ).
</t>
    </r>
    <r>
      <rPr>
        <b/>
        <sz val="11"/>
        <rFont val="Times New Roman"/>
        <family val="1"/>
      </rPr>
      <t xml:space="preserve">5.4.10      Vergi sonrası faaliyet kar/zararına ilişkin açıklamalar
</t>
    </r>
    <r>
      <rPr>
        <sz val="11"/>
        <rFont val="Times New Roman"/>
        <family val="1"/>
      </rPr>
      <t xml:space="preserve">Banka’nın sürdürülen faaliyetlere ilişkin vergi sonrası dönem net karı 488,747 TL’dir ( 1 Ocak – 31 Aralık 2017: 267,523 TL).
</t>
    </r>
    <r>
      <rPr>
        <b/>
        <sz val="11"/>
        <rFont val="Times New Roman"/>
        <family val="1"/>
      </rPr>
      <t xml:space="preserve">5.4.11      Net dönem kar ve zararına ilişkin açıklamalar
</t>
    </r>
    <r>
      <rPr>
        <b/>
        <i/>
        <sz val="11"/>
        <rFont val="Times New Roman"/>
        <family val="1"/>
      </rPr>
      <t xml:space="preserve">5.4.11.1   Olağan  bankacılık  işlemlerinden  kaynaklanan  gelir  ve  gider  kalemlerinin  niteliği,  boyutu  ve tekrarlanma  oranının  açıklanması   bankanın  dönem   içindeki   performansının  anlaşılması  için gerekli ise, bu kalemlerin niteliği ve tutarı açıklanır.
</t>
    </r>
    <r>
      <rPr>
        <sz val="11"/>
        <rFont val="Times New Roman"/>
        <family val="1"/>
      </rPr>
      <t xml:space="preserve">Banka’nın  cari  ve  önceki  dönemine  ilişkin  olarak  olağan  bankacılık  işlemlerinden  kaynaklanan gelirleri, kredi, para piyasaları ve menkul kıymet faiz gelirleri ile diğer bankacılık hizmet gelirleridir. Temel gider kaynakları ise kredi, plasman ve menkul kıymetlerin fonlama kaynağı olan mevduat ve benzeri borçlanma kalemlerinin faiz giderleridir.
</t>
    </r>
    <r>
      <rPr>
        <b/>
        <i/>
        <sz val="11"/>
        <rFont val="Times New Roman"/>
        <family val="1"/>
      </rPr>
      <t xml:space="preserve">5.4.11.2   Finansal tablo kalemlerine ilişkin olarak yapılan bir tahmindeki değişikliğin kar/zarara etkisi, daha sonraki dönemleri de etkilemesi olasılığı varsa, o dönemleri de kapsayacak şekilde belirtilir.
</t>
    </r>
    <r>
      <rPr>
        <sz val="11"/>
        <rFont val="Times New Roman"/>
        <family val="1"/>
      </rPr>
      <t>Yoktur.</t>
    </r>
  </si>
  <si>
    <r>
      <rPr>
        <b/>
        <sz val="11"/>
        <rFont val="Times New Roman"/>
        <family val="1"/>
      </rPr>
      <t xml:space="preserve">4.7.4       Menkul kıymetleştirmeye ilişkin olarak kamuya açıklanacak hususlar
</t>
    </r>
    <r>
      <rPr>
        <sz val="11"/>
        <rFont val="Times New Roman"/>
        <family val="1"/>
      </rPr>
      <t xml:space="preserve">Banka’nın menkul kıymetleştirme işlemleri bulunmamaktadır.
</t>
    </r>
    <r>
      <rPr>
        <b/>
        <sz val="11"/>
        <rFont val="Times New Roman"/>
        <family val="1"/>
      </rPr>
      <t xml:space="preserve">4.7.5       Piyasa riskine ilişkin olarak kamuya açıklanacak hususlar
</t>
    </r>
    <r>
      <rPr>
        <b/>
        <sz val="11"/>
        <rFont val="Times New Roman"/>
        <family val="1"/>
      </rPr>
      <t>4.7.5.1    Standart yaklaşım</t>
    </r>
  </si>
  <si>
    <r>
      <rPr>
        <b/>
        <sz val="9"/>
        <rFont val="Times New Roman"/>
        <family val="1"/>
      </rPr>
      <t>Risk ağırlıklı tutarlar</t>
    </r>
  </si>
  <si>
    <r>
      <rPr>
        <b/>
        <sz val="9"/>
        <rFont val="Times New Roman"/>
        <family val="1"/>
      </rPr>
      <t>Dolaysız peşin ürünler</t>
    </r>
  </si>
  <si>
    <r>
      <rPr>
        <sz val="9"/>
        <rFont val="Times New Roman"/>
        <family val="1"/>
      </rPr>
      <t>Faiz oranı riski (genel ve spesifik)</t>
    </r>
  </si>
  <si>
    <r>
      <rPr>
        <sz val="9"/>
        <rFont val="Times New Roman"/>
        <family val="1"/>
      </rPr>
      <t>Hisse senedi riski (genel ve spesifik)</t>
    </r>
  </si>
  <si>
    <r>
      <rPr>
        <sz val="9"/>
        <rFont val="Times New Roman"/>
        <family val="1"/>
      </rPr>
      <t>Kur riski</t>
    </r>
  </si>
  <si>
    <r>
      <rPr>
        <sz val="9"/>
        <rFont val="Times New Roman"/>
        <family val="1"/>
      </rPr>
      <t>Emtia riski</t>
    </r>
  </si>
  <si>
    <r>
      <rPr>
        <b/>
        <sz val="9"/>
        <rFont val="Times New Roman"/>
        <family val="1"/>
      </rPr>
      <t>Opsiyonlar</t>
    </r>
  </si>
  <si>
    <r>
      <rPr>
        <sz val="9"/>
        <rFont val="Times New Roman"/>
        <family val="1"/>
      </rPr>
      <t>Basitleştirilmiş yaklaşım</t>
    </r>
  </si>
  <si>
    <r>
      <rPr>
        <sz val="9"/>
        <rFont val="Times New Roman"/>
        <family val="1"/>
      </rPr>
      <t>Delta-plus metodu</t>
    </r>
  </si>
  <si>
    <r>
      <rPr>
        <sz val="9"/>
        <rFont val="Times New Roman"/>
        <family val="1"/>
      </rPr>
      <t>Senaryo yaklaşımı</t>
    </r>
  </si>
  <si>
    <r>
      <rPr>
        <b/>
        <sz val="9"/>
        <rFont val="Times New Roman"/>
        <family val="1"/>
      </rPr>
      <t>Menkul kıymetleştirme</t>
    </r>
  </si>
  <si>
    <r>
      <rPr>
        <b/>
        <sz val="11"/>
        <rFont val="Times New Roman"/>
        <family val="1"/>
      </rPr>
      <t xml:space="preserve">Dönem içerisinde ay sonları itibarıyla hesaplanan piyasa riskine ilişkin ortalama piyasa riski
</t>
    </r>
    <r>
      <rPr>
        <b/>
        <sz val="11"/>
        <rFont val="Times New Roman"/>
        <family val="1"/>
      </rPr>
      <t>tablosu</t>
    </r>
  </si>
  <si>
    <r>
      <rPr>
        <b/>
        <sz val="9"/>
        <rFont val="Times New Roman"/>
        <family val="1"/>
      </rPr>
      <t>Ortalama</t>
    </r>
  </si>
  <si>
    <r>
      <rPr>
        <b/>
        <sz val="9"/>
        <rFont val="Times New Roman"/>
        <family val="1"/>
      </rPr>
      <t>En Yüksek</t>
    </r>
  </si>
  <si>
    <r>
      <rPr>
        <b/>
        <sz val="9"/>
        <rFont val="Times New Roman"/>
        <family val="1"/>
      </rPr>
      <t>En Düşük</t>
    </r>
  </si>
  <si>
    <r>
      <rPr>
        <sz val="9"/>
        <rFont val="Times New Roman"/>
        <family val="1"/>
      </rPr>
      <t>Faiz Oranı Riski</t>
    </r>
  </si>
  <si>
    <r>
      <rPr>
        <sz val="9"/>
        <rFont val="Times New Roman"/>
        <family val="1"/>
      </rPr>
      <t>Hisse Senedi Riski</t>
    </r>
  </si>
  <si>
    <r>
      <rPr>
        <sz val="9"/>
        <rFont val="Times New Roman"/>
        <family val="1"/>
      </rPr>
      <t>Kur Riski</t>
    </r>
  </si>
  <si>
    <r>
      <rPr>
        <sz val="9"/>
        <rFont val="Times New Roman"/>
        <family val="1"/>
      </rPr>
      <t>Emtia Riski</t>
    </r>
  </si>
  <si>
    <r>
      <rPr>
        <sz val="9"/>
        <rFont val="Times New Roman"/>
        <family val="1"/>
      </rPr>
      <t>Takas Riski</t>
    </r>
  </si>
  <si>
    <r>
      <rPr>
        <sz val="9"/>
        <rFont val="Times New Roman"/>
        <family val="1"/>
      </rPr>
      <t>Karşı Taraf Riski</t>
    </r>
  </si>
  <si>
    <r>
      <rPr>
        <sz val="9"/>
        <rFont val="Times New Roman"/>
        <family val="1"/>
      </rPr>
      <t>Opsiyon Riski</t>
    </r>
  </si>
  <si>
    <r>
      <rPr>
        <b/>
        <sz val="9"/>
        <rFont val="Times New Roman"/>
        <family val="1"/>
      </rPr>
      <t>Toplam Riske Maruz Değer</t>
    </r>
  </si>
  <si>
    <r>
      <rPr>
        <b/>
        <sz val="11"/>
        <rFont val="Times New Roman"/>
        <family val="1"/>
      </rPr>
      <t xml:space="preserve">4.7.6    Operasyonel riske ilişkin olarak kamuya açıklanacak hususlar
</t>
    </r>
    <r>
      <rPr>
        <sz val="11"/>
        <rFont val="Times New Roman"/>
        <family val="1"/>
      </rPr>
      <t xml:space="preserve">Banka,   Operasyonel   Riske   Esas   Tutarı   Bankaların   Sermaye   Yeterliliğinin   Ölçülmesine   ve Değerlendirilmesine ilişkin Yönetmelik’in 14’ üncü maddesi uyarınca temel gösterge yöntemine göre hesaplanmıştır.
</t>
    </r>
    <r>
      <rPr>
        <sz val="11"/>
        <rFont val="Times New Roman"/>
        <family val="1"/>
      </rPr>
      <t>Temel gösterge yönteminde operasyonel riske esas tutar, son üç yıl itibarıyla gerçekleşen yıl sonu brüt gelir tutarlarının yüzde onbeşinin ortalamasının onikibuçuk ile çarpılması suretiyle hesaplanmaktadır.</t>
    </r>
  </si>
  <si>
    <r>
      <rPr>
        <b/>
        <sz val="9"/>
        <rFont val="Times New Roman"/>
        <family val="1"/>
      </rPr>
      <t xml:space="preserve">Cari Dönem
</t>
    </r>
    <r>
      <rPr>
        <b/>
        <sz val="9"/>
        <rFont val="Times New Roman"/>
        <family val="1"/>
      </rPr>
      <t>Temel Gösterge Yöntemi</t>
    </r>
  </si>
  <si>
    <r>
      <rPr>
        <b/>
        <sz val="9"/>
        <rFont val="Times New Roman"/>
        <family val="1"/>
      </rPr>
      <t>31.12.2015(*)</t>
    </r>
  </si>
  <si>
    <r>
      <rPr>
        <b/>
        <sz val="9"/>
        <rFont val="Times New Roman"/>
        <family val="1"/>
      </rPr>
      <t>Toplam/ Pozitif BG Yıl Sayısı</t>
    </r>
  </si>
  <si>
    <r>
      <rPr>
        <b/>
        <sz val="9"/>
        <rFont val="Times New Roman"/>
        <family val="1"/>
      </rPr>
      <t>Oran (%)</t>
    </r>
  </si>
  <si>
    <r>
      <rPr>
        <sz val="9"/>
        <rFont val="Times New Roman"/>
        <family val="1"/>
      </rPr>
      <t>Brüt Gelir</t>
    </r>
  </si>
  <si>
    <r>
      <rPr>
        <sz val="9"/>
        <rFont val="Times New Roman"/>
        <family val="1"/>
      </rPr>
      <t xml:space="preserve">Operasyonel Riske Esas Tutar
</t>
    </r>
    <r>
      <rPr>
        <sz val="9"/>
        <rFont val="Times New Roman"/>
        <family val="1"/>
      </rPr>
      <t>(Toplam x12.5)</t>
    </r>
  </si>
  <si>
    <r>
      <rPr>
        <sz val="9"/>
        <rFont val="Times New Roman"/>
        <family val="1"/>
      </rPr>
      <t>(*) 50,631 TL tutarındaki destek hizmet giderleri brüt gelirden düşülmüştür.</t>
    </r>
  </si>
  <si>
    <r>
      <rPr>
        <b/>
        <sz val="9"/>
        <rFont val="Times New Roman"/>
        <family val="1"/>
      </rPr>
      <t xml:space="preserve">Önceki Dönem
</t>
    </r>
    <r>
      <rPr>
        <b/>
        <sz val="9"/>
        <rFont val="Times New Roman"/>
        <family val="1"/>
      </rPr>
      <t>Temel Gösterge Yöntemi</t>
    </r>
  </si>
  <si>
    <r>
      <rPr>
        <b/>
        <sz val="9"/>
        <rFont val="Times New Roman"/>
        <family val="1"/>
      </rPr>
      <t>31.12.2014(**)</t>
    </r>
  </si>
  <si>
    <r>
      <rPr>
        <sz val="9"/>
        <rFont val="Times New Roman"/>
        <family val="1"/>
      </rPr>
      <t xml:space="preserve">(*)   50,631 TL tutarındaki destek hizmet giderleri brüt gelirden düşülmüştür.
</t>
    </r>
    <r>
      <rPr>
        <sz val="9"/>
        <rFont val="Times New Roman"/>
        <family val="1"/>
      </rPr>
      <t>(**) 35,449 TL tutarındaki destek hizmet giderleri brüt gelirden düşülmüştür</t>
    </r>
  </si>
  <si>
    <r>
      <rPr>
        <b/>
        <sz val="7"/>
        <rFont val="Times New Roman"/>
        <family val="1"/>
      </rPr>
      <t>KAR DAĞITIM TABLOSU</t>
    </r>
  </si>
  <si>
    <r>
      <rPr>
        <b/>
        <sz val="7"/>
        <rFont val="Times New Roman"/>
        <family val="1"/>
      </rPr>
      <t xml:space="preserve">Bağımsız Denetimden
</t>
    </r>
    <r>
      <rPr>
        <b/>
        <sz val="7"/>
        <rFont val="Times New Roman"/>
        <family val="1"/>
      </rPr>
      <t>Geçmiş</t>
    </r>
  </si>
  <si>
    <r>
      <rPr>
        <b/>
        <sz val="7"/>
        <rFont val="Times New Roman"/>
        <family val="1"/>
      </rPr>
      <t xml:space="preserve">31 Aralık 2018 </t>
    </r>
    <r>
      <rPr>
        <b/>
        <vertAlign val="superscript"/>
        <sz val="7"/>
        <rFont val="Times New Roman"/>
        <family val="1"/>
      </rPr>
      <t>(*)</t>
    </r>
  </si>
  <si>
    <r>
      <rPr>
        <b/>
        <sz val="7"/>
        <rFont val="Times New Roman"/>
        <family val="1"/>
      </rPr>
      <t xml:space="preserve">31 Aralık 2017 </t>
    </r>
    <r>
      <rPr>
        <b/>
        <vertAlign val="superscript"/>
        <sz val="7"/>
        <rFont val="Times New Roman"/>
        <family val="1"/>
      </rPr>
      <t>(**)</t>
    </r>
  </si>
  <si>
    <r>
      <rPr>
        <b/>
        <sz val="7"/>
        <rFont val="Times New Roman"/>
        <family val="1"/>
      </rPr>
      <t>I. DÖNEM KARININ DAĞITIMI</t>
    </r>
  </si>
  <si>
    <r>
      <rPr>
        <sz val="7"/>
        <rFont val="Times New Roman"/>
        <family val="1"/>
      </rPr>
      <t>1.1.</t>
    </r>
  </si>
  <si>
    <r>
      <rPr>
        <sz val="7"/>
        <rFont val="Times New Roman"/>
        <family val="1"/>
      </rPr>
      <t>DÖNEM KARI</t>
    </r>
  </si>
  <si>
    <r>
      <rPr>
        <sz val="7"/>
        <rFont val="Times New Roman"/>
        <family val="1"/>
      </rPr>
      <t>1.2.</t>
    </r>
  </si>
  <si>
    <r>
      <rPr>
        <sz val="7"/>
        <rFont val="Times New Roman"/>
        <family val="1"/>
      </rPr>
      <t>ÖDENECEK VERGİ VE YASAL YÜKÜMLÜLÜKLER (±)</t>
    </r>
  </si>
  <si>
    <r>
      <rPr>
        <sz val="7"/>
        <rFont val="Times New Roman"/>
        <family val="1"/>
      </rPr>
      <t>1.2.1. Kurumlar Vergisi (Gelir Vergisi)</t>
    </r>
  </si>
  <si>
    <r>
      <rPr>
        <sz val="7"/>
        <rFont val="Times New Roman"/>
        <family val="1"/>
      </rPr>
      <t>1.2.2. Gelir Vergisi Kesintisi</t>
    </r>
  </si>
  <si>
    <r>
      <rPr>
        <sz val="7"/>
        <rFont val="Times New Roman"/>
        <family val="1"/>
      </rPr>
      <t>-</t>
    </r>
  </si>
  <si>
    <r>
      <rPr>
        <sz val="7"/>
        <rFont val="Times New Roman"/>
        <family val="1"/>
      </rPr>
      <t>1.2.3. Diğer Vergi ve Yasal Yükümlülükler (***)</t>
    </r>
  </si>
  <si>
    <r>
      <rPr>
        <b/>
        <sz val="7"/>
        <rFont val="Times New Roman"/>
        <family val="1"/>
      </rPr>
      <t>A. NET DÖNEM KARI (1.1-1.2)</t>
    </r>
  </si>
  <si>
    <r>
      <rPr>
        <sz val="7"/>
        <rFont val="Times New Roman"/>
        <family val="1"/>
      </rPr>
      <t>1.3.</t>
    </r>
  </si>
  <si>
    <r>
      <rPr>
        <sz val="7"/>
        <rFont val="Times New Roman"/>
        <family val="1"/>
      </rPr>
      <t>GEÇMİŞ DÖNEMLER ZARARI (-)</t>
    </r>
  </si>
  <si>
    <r>
      <rPr>
        <sz val="7"/>
        <rFont val="Times New Roman"/>
        <family val="1"/>
      </rPr>
      <t>1.4.</t>
    </r>
  </si>
  <si>
    <r>
      <rPr>
        <sz val="7"/>
        <rFont val="Times New Roman"/>
        <family val="1"/>
      </rPr>
      <t>BİRİNCİ TERTİP YASAL YEDEK AKÇE (-)</t>
    </r>
  </si>
  <si>
    <r>
      <rPr>
        <sz val="7"/>
        <rFont val="Times New Roman"/>
        <family val="1"/>
      </rPr>
      <t>1.5.</t>
    </r>
  </si>
  <si>
    <r>
      <rPr>
        <sz val="7"/>
        <rFont val="Times New Roman"/>
        <family val="1"/>
      </rPr>
      <t>BANKADA BIRAKILMASI VE TASARRUFU ZORUNLU YASAL FONLAR (-)</t>
    </r>
  </si>
  <si>
    <r>
      <rPr>
        <b/>
        <sz val="7"/>
        <rFont val="Times New Roman"/>
        <family val="1"/>
      </rPr>
      <t>B. DAĞITILABİLİR NET DÖNEM KARI [(A-(1.3+1.4+1.5)]</t>
    </r>
    <r>
      <rPr>
        <b/>
        <vertAlign val="superscript"/>
        <sz val="7"/>
        <rFont val="Times New Roman"/>
        <family val="1"/>
      </rPr>
      <t>(*)</t>
    </r>
  </si>
  <si>
    <r>
      <rPr>
        <sz val="7"/>
        <rFont val="Times New Roman"/>
        <family val="1"/>
      </rPr>
      <t>1.6.</t>
    </r>
  </si>
  <si>
    <r>
      <rPr>
        <sz val="7"/>
        <rFont val="Times New Roman"/>
        <family val="1"/>
      </rPr>
      <t>ORTAKLARA BİRİNCİ TEMETTÜ (-)</t>
    </r>
  </si>
  <si>
    <r>
      <rPr>
        <b/>
        <sz val="7"/>
        <rFont val="Times New Roman"/>
        <family val="1"/>
      </rPr>
      <t>-</t>
    </r>
  </si>
  <si>
    <r>
      <rPr>
        <sz val="7"/>
        <rFont val="Times New Roman"/>
        <family val="1"/>
      </rPr>
      <t>1.6.1. Hisse Senedi Sahiplerine</t>
    </r>
  </si>
  <si>
    <r>
      <rPr>
        <sz val="7"/>
        <rFont val="Times New Roman"/>
        <family val="1"/>
      </rPr>
      <t>1.6.2. İmtiyazlı Hisse Senedi Sahiplerine</t>
    </r>
  </si>
  <si>
    <r>
      <rPr>
        <sz val="7"/>
        <rFont val="Times New Roman"/>
        <family val="1"/>
      </rPr>
      <t>1.6.3. Katılma İntifa Senetlerine</t>
    </r>
  </si>
  <si>
    <r>
      <rPr>
        <sz val="7"/>
        <rFont val="Times New Roman"/>
        <family val="1"/>
      </rPr>
      <t>1.6.4. Kâra İştirakli Tahvillere</t>
    </r>
  </si>
  <si>
    <r>
      <rPr>
        <sz val="7"/>
        <rFont val="Times New Roman"/>
        <family val="1"/>
      </rPr>
      <t>1.6.5. Kâr ve Zarar Ortaklığı Belgesi Sahiplerine</t>
    </r>
  </si>
  <si>
    <r>
      <rPr>
        <sz val="7"/>
        <rFont val="Times New Roman"/>
        <family val="1"/>
      </rPr>
      <t>1.7.</t>
    </r>
  </si>
  <si>
    <r>
      <rPr>
        <sz val="7"/>
        <rFont val="Times New Roman"/>
        <family val="1"/>
      </rPr>
      <t>PERSONELE TEMETTÜ (-)</t>
    </r>
  </si>
  <si>
    <r>
      <rPr>
        <sz val="7"/>
        <rFont val="Times New Roman"/>
        <family val="1"/>
      </rPr>
      <t>1.8.</t>
    </r>
  </si>
  <si>
    <r>
      <rPr>
        <sz val="7"/>
        <rFont val="Times New Roman"/>
        <family val="1"/>
      </rPr>
      <t>YÖNETİM KURULUNA TEMETTÜ (-)</t>
    </r>
  </si>
  <si>
    <r>
      <rPr>
        <sz val="7"/>
        <rFont val="Times New Roman"/>
        <family val="1"/>
      </rPr>
      <t>1.9.</t>
    </r>
  </si>
  <si>
    <r>
      <rPr>
        <sz val="7"/>
        <rFont val="Times New Roman"/>
        <family val="1"/>
      </rPr>
      <t>ORTAKLARA İKİNCİ TEMETTÜ (-)</t>
    </r>
  </si>
  <si>
    <r>
      <rPr>
        <sz val="7"/>
        <rFont val="Times New Roman"/>
        <family val="1"/>
      </rPr>
      <t>1.9.1. Hisse Senedi Sahiplerine</t>
    </r>
  </si>
  <si>
    <r>
      <rPr>
        <sz val="7"/>
        <rFont val="Times New Roman"/>
        <family val="1"/>
      </rPr>
      <t>1.9.2. İmtiyazlı Hisse Senedi Sahiplerine</t>
    </r>
  </si>
  <si>
    <r>
      <rPr>
        <sz val="7"/>
        <rFont val="Times New Roman"/>
        <family val="1"/>
      </rPr>
      <t>1.9.3. Katılma İntifa Senetlerine</t>
    </r>
  </si>
  <si>
    <r>
      <rPr>
        <sz val="7"/>
        <rFont val="Times New Roman"/>
        <family val="1"/>
      </rPr>
      <t>1.9.4. Kâra İştirakli Tahvillere</t>
    </r>
  </si>
  <si>
    <r>
      <rPr>
        <sz val="7"/>
        <rFont val="Times New Roman"/>
        <family val="1"/>
      </rPr>
      <t>1.9.5. Kâr ve Zarar Ortaklığı Belgesi Sahiplerine</t>
    </r>
  </si>
  <si>
    <r>
      <rPr>
        <sz val="7"/>
        <rFont val="Times New Roman"/>
        <family val="1"/>
      </rPr>
      <t>1.10. İKİNCİ TERTİP YASAL YEDEK AKÇE (-)</t>
    </r>
  </si>
  <si>
    <r>
      <rPr>
        <sz val="7"/>
        <rFont val="Times New Roman"/>
        <family val="1"/>
      </rPr>
      <t>1.11. STATÜ YEDEKLERİ (-)</t>
    </r>
  </si>
  <si>
    <r>
      <rPr>
        <sz val="7"/>
        <rFont val="Times New Roman"/>
        <family val="1"/>
      </rPr>
      <t>1.12. OLAĞANÜSTÜ YEDEKLER</t>
    </r>
  </si>
  <si>
    <r>
      <rPr>
        <sz val="7"/>
        <rFont val="Times New Roman"/>
        <family val="1"/>
      </rPr>
      <t>1.13. DİĞER YEDEKLER</t>
    </r>
  </si>
  <si>
    <r>
      <rPr>
        <sz val="7"/>
        <rFont val="Times New Roman"/>
        <family val="1"/>
      </rPr>
      <t>1.14. ÖZEL FONLAR</t>
    </r>
  </si>
  <si>
    <r>
      <rPr>
        <b/>
        <sz val="7"/>
        <rFont val="Times New Roman"/>
        <family val="1"/>
      </rPr>
      <t>II. YEDEKLERDEN DAĞITIM</t>
    </r>
  </si>
  <si>
    <r>
      <rPr>
        <sz val="7"/>
        <rFont val="Times New Roman"/>
        <family val="1"/>
      </rPr>
      <t>2.1.</t>
    </r>
  </si>
  <si>
    <r>
      <rPr>
        <sz val="7"/>
        <rFont val="Times New Roman"/>
        <family val="1"/>
      </rPr>
      <t>DAĞITILAN YEDEKLER</t>
    </r>
  </si>
  <si>
    <r>
      <rPr>
        <sz val="7"/>
        <rFont val="Times New Roman"/>
        <family val="1"/>
      </rPr>
      <t>2.2.</t>
    </r>
  </si>
  <si>
    <r>
      <rPr>
        <sz val="7"/>
        <rFont val="Times New Roman"/>
        <family val="1"/>
      </rPr>
      <t>İKİNCİ TERTİP YASAL YEDEKLER (-)</t>
    </r>
  </si>
  <si>
    <r>
      <rPr>
        <sz val="7"/>
        <rFont val="Times New Roman"/>
        <family val="1"/>
      </rPr>
      <t>2.3.</t>
    </r>
  </si>
  <si>
    <r>
      <rPr>
        <sz val="7"/>
        <rFont val="Times New Roman"/>
        <family val="1"/>
      </rPr>
      <t>ORTAKLARA PAY (-)</t>
    </r>
  </si>
  <si>
    <r>
      <rPr>
        <sz val="7"/>
        <rFont val="Times New Roman"/>
        <family val="1"/>
      </rPr>
      <t>2.3.1. Hisse Senedi Sahiplerine</t>
    </r>
  </si>
  <si>
    <r>
      <rPr>
        <sz val="7"/>
        <rFont val="Times New Roman"/>
        <family val="1"/>
      </rPr>
      <t>2.3.2. İmtiyazlı Hisse Senedi Sahiplerine</t>
    </r>
  </si>
  <si>
    <r>
      <rPr>
        <sz val="7"/>
        <rFont val="Times New Roman"/>
        <family val="1"/>
      </rPr>
      <t>2.3.3. Katılma İntifa Senetlerine</t>
    </r>
  </si>
  <si>
    <r>
      <rPr>
        <sz val="7"/>
        <rFont val="Times New Roman"/>
        <family val="1"/>
      </rPr>
      <t>2.3.4. Kâra İştirakli Tahvillere</t>
    </r>
  </si>
  <si>
    <r>
      <rPr>
        <sz val="7"/>
        <rFont val="Times New Roman"/>
        <family val="1"/>
      </rPr>
      <t>2.3.5. Kâr ve Zarar Ortaklığı Belgesi Sahiplerine</t>
    </r>
  </si>
  <si>
    <r>
      <rPr>
        <sz val="7"/>
        <rFont val="Times New Roman"/>
        <family val="1"/>
      </rPr>
      <t>2.4.</t>
    </r>
  </si>
  <si>
    <r>
      <rPr>
        <sz val="7"/>
        <rFont val="Times New Roman"/>
        <family val="1"/>
      </rPr>
      <t>PERSONELE PAY (-)</t>
    </r>
  </si>
  <si>
    <r>
      <rPr>
        <sz val="7"/>
        <rFont val="Times New Roman"/>
        <family val="1"/>
      </rPr>
      <t>2.5.</t>
    </r>
  </si>
  <si>
    <r>
      <rPr>
        <sz val="7"/>
        <rFont val="Times New Roman"/>
        <family val="1"/>
      </rPr>
      <t>YÖNETİM KURULUNA PAY (-)</t>
    </r>
  </si>
  <si>
    <r>
      <rPr>
        <b/>
        <sz val="7"/>
        <rFont val="Times New Roman"/>
        <family val="1"/>
      </rPr>
      <t>III. HİSSE BAŞINA KAR (****)</t>
    </r>
  </si>
  <si>
    <r>
      <rPr>
        <sz val="7"/>
        <rFont val="Times New Roman"/>
        <family val="1"/>
      </rPr>
      <t>3.1.</t>
    </r>
  </si>
  <si>
    <r>
      <rPr>
        <sz val="7"/>
        <rFont val="Times New Roman"/>
        <family val="1"/>
      </rPr>
      <t>HİSSE SENEDİ SAHİPLERİNE</t>
    </r>
  </si>
  <si>
    <r>
      <rPr>
        <sz val="7"/>
        <rFont val="Times New Roman"/>
        <family val="1"/>
      </rPr>
      <t>3.2.</t>
    </r>
  </si>
  <si>
    <r>
      <rPr>
        <sz val="7"/>
        <rFont val="Times New Roman"/>
        <family val="1"/>
      </rPr>
      <t>HİSSE SENEDİ SAHİPLERİNE ( % )</t>
    </r>
  </si>
  <si>
    <r>
      <rPr>
        <sz val="7"/>
        <rFont val="Times New Roman"/>
        <family val="1"/>
      </rPr>
      <t>3.3.</t>
    </r>
  </si>
  <si>
    <r>
      <rPr>
        <sz val="7"/>
        <rFont val="Times New Roman"/>
        <family val="1"/>
      </rPr>
      <t>İMTİYAZLI HİSSE SENEDİ SAHİPLERİNE</t>
    </r>
  </si>
  <si>
    <r>
      <rPr>
        <sz val="7"/>
        <rFont val="Times New Roman"/>
        <family val="1"/>
      </rPr>
      <t>3.4.</t>
    </r>
  </si>
  <si>
    <r>
      <rPr>
        <sz val="7"/>
        <rFont val="Times New Roman"/>
        <family val="1"/>
      </rPr>
      <t>İMTİYAZLI HİSSE SENEDİ SAHİPLERİNE ( % )</t>
    </r>
  </si>
  <si>
    <r>
      <rPr>
        <b/>
        <sz val="7"/>
        <rFont val="Times New Roman"/>
        <family val="1"/>
      </rPr>
      <t>IV. HİSSE BAŞINA TEMETTÜ</t>
    </r>
  </si>
  <si>
    <r>
      <rPr>
        <sz val="7"/>
        <rFont val="Times New Roman"/>
        <family val="1"/>
      </rPr>
      <t>4.2.</t>
    </r>
  </si>
  <si>
    <r>
      <rPr>
        <sz val="7"/>
        <rFont val="Times New Roman"/>
        <family val="1"/>
      </rPr>
      <t>4.3.</t>
    </r>
  </si>
  <si>
    <r>
      <rPr>
        <sz val="7"/>
        <rFont val="Times New Roman"/>
        <family val="1"/>
      </rPr>
      <t>4.4.</t>
    </r>
  </si>
  <si>
    <r>
      <rPr>
        <sz val="8"/>
        <rFont val="Times New Roman"/>
        <family val="1"/>
      </rPr>
      <t xml:space="preserve">(*)      Kar dağıtımı Banka Genel Kurulu tarafından kararlaştırılmaktadır. Finansal tabloların düzenlendiği tarih itibarıyla Genel Kurul  toplantısı henüz yapılmamıştır.
</t>
    </r>
    <r>
      <rPr>
        <sz val="8"/>
        <rFont val="Times New Roman"/>
        <family val="1"/>
      </rPr>
      <t xml:space="preserve">(**)    Önceki döneme ilişkin kar dağıtım tablosu 31 Aralık 2017 tarihli bağımsız denetimden geçmiş finansal tablolar yayınlandığı tarihten sonra 12 Nisan 2018 tarihli Olağan Genel Kurul kararıyla kesinleşmiş ve bu doğrultuda yeniden düzenlenmiştir.
</t>
    </r>
    <r>
      <rPr>
        <sz val="8"/>
        <rFont val="Times New Roman"/>
        <family val="1"/>
      </rPr>
      <t xml:space="preserve">(***)  BDDK’nın genelgesi uyarınca ertelenmiş vergi varlığı ve borcunun netleştirilmesi neticesinde gelir bakiyesi kalması halinde, ertelenmiş vergi gelirleri kâr dağıtımına ve sermaye artırımına konu edilmemektedir.
</t>
    </r>
    <r>
      <rPr>
        <sz val="8"/>
        <rFont val="Times New Roman"/>
        <family val="1"/>
      </rPr>
      <t>(****) 1.000 nominal için tam TL tutarı ile gösterilmiştir.</t>
    </r>
  </si>
  <si>
    <r>
      <rPr>
        <sz val="7"/>
        <rFont val="Times New Roman"/>
        <family val="1"/>
      </rPr>
      <t>İlişikteki açıklama ve dipnotlar bu finansal tabloların tamamlayıcı parçalarıdır.</t>
    </r>
  </si>
  <si>
    <r>
      <rPr>
        <b/>
        <sz val="12"/>
        <rFont val="Times New Roman"/>
        <family val="1"/>
      </rPr>
      <t xml:space="preserve">3             Muhasebe politikaları
</t>
    </r>
    <r>
      <rPr>
        <b/>
        <sz val="12"/>
        <rFont val="Times New Roman"/>
        <family val="1"/>
      </rPr>
      <t xml:space="preserve">3.1          Sunum esaslarına ilişkin açıklamalar
</t>
    </r>
    <r>
      <rPr>
        <b/>
        <sz val="11"/>
        <rFont val="Times New Roman"/>
        <family val="1"/>
      </rPr>
      <t xml:space="preserve">3.1.1        Finansal tabloların hazırlanmasına ilişkin açıklamalar
</t>
    </r>
    <r>
      <rPr>
        <sz val="11"/>
        <rFont val="Times New Roman"/>
        <family val="1"/>
      </rPr>
      <t xml:space="preserve">Banka,  finansal  tablolarını  1  Kasım  2006  tarih  ve  26333  sayılı  Resmi  Gazete’de  yayımlanan “Bankaların Muhasebe Uygulamalarına ve Belgelerin Saklanmasına İlişkin Usul ve Esalar Hakkında Yönetmelik”  ve  Bankacılık  Düzenleme  ve  Denetleme  Kurulu  tarafından  bankaların  hesap  ve  kayıt düzenine  ilişkin  yayımlanan  diğer  düzenlemeler  ile  Bankacılık  Düzeleme  ve  Denetleme  Kurumu (“BDDK”)   genelge   ve   açıklamaları   ve   bunlar   ile   düzenlenmeyen   konularda   Türkiye   Finansal Raporlama Standartları hükümlerini içeren; “BDDK Muhasebe ve Finansal Raporlama  Mevzuatı”na uygun olarak hazırlamıştır.
</t>
    </r>
    <r>
      <rPr>
        <sz val="11"/>
        <rFont val="Times New Roman"/>
        <family val="1"/>
      </rPr>
      <t xml:space="preserve">Finansal tablolar, gerçeğe uygun  değerleri ile  gösterilen finansal  varlık ve  yükümlülüklerin dışında, tarihi maliyet esası baz alınarak bin Türk Lirası olarak hazırlanmıştır.
</t>
    </r>
    <r>
      <rPr>
        <sz val="11"/>
        <rFont val="Times New Roman"/>
        <family val="1"/>
      </rPr>
      <t xml:space="preserve">Finansal  tabloların  hazırlanmasında  Banka  yönetiminin  bilançodaki  varlık  ve  yükümlülükler  ile bilanço  tarihi  itibarıyla  koşullu  konular  hakkında  varsayımlar  ve  tahminler  yapması  gerekmektedir. Söz  konusu  varsayımlar  ve  tahminler  finansal  araçların  gerçeğe  uygun  değer  hesaplamalarını  ve finansal  varlıkların  değer  düşüklüğünü  içermekte  olup  düzenli  olarak  gözden  geçirilmekte,  gerekli düzeltmeler   yapılmakta   ve   bu   düzeltmelerin   etkisi   gelir   tablosuna   yansıtılmaktadır.   Kullanılan varsayım ve tahminler ilgili dipnotlarda açıklanmaktadır.
</t>
    </r>
    <r>
      <rPr>
        <sz val="11"/>
        <rFont val="Times New Roman"/>
        <family val="1"/>
      </rPr>
      <t xml:space="preserve">Finansal  tabloların  hazırlanmasında  izlenen  muhasebe  politikaları  ve  kullanılan  değerleme  esasları TFRS’ler  kapsamında yer alan esaslara göre belirlenmiş ve uygulanmıştır.
</t>
    </r>
    <r>
      <rPr>
        <sz val="11"/>
        <rFont val="Times New Roman"/>
        <family val="1"/>
      </rPr>
      <t xml:space="preserve">TFRS  15  Müşteri  Sözleşmelerinden  Hasılat  standardı  hasılatın  kayda  alınmasına  ilişkin  tek  ve kapsamlı bir model ve rehber sunmakta olup TMS 18 Hasılat standardının yerini almıştır. Standart 1 Ocak   2018’de   yürürlüğe   girmiş   olup   Banka’nın   muhasebe   politikaları,   finansal   tabloları   ve performansı üzerinde önemli bir etkisi bulunmamaktadır.
</t>
    </r>
    <r>
      <rPr>
        <sz val="11"/>
        <rFont val="Times New Roman"/>
        <family val="1"/>
      </rPr>
      <t xml:space="preserve">Banka,  1  Ocak  2018  tarihinde  yürürlüğe  girmiş  olan,  “Kredilerin  Sınıflandırılması  ve  Bunlar  İçin Ayrılacak Karşılıklara İlişkin Usul ve Esaslar Hakkında Yönetmeliğin (“Yönetmelik”)” 9. Maddesinin 6 numaralı fıkrası çerçevesinde ayrılacak karşılıkların TFRS 9 yerine, Banka’nın TFRS 9 kapsamında karşılık   ayırmaya   uygun   hale   gelecek   koşulların   hazırlanana   kadar   ilave   süre   tanınmasına   ve Yönetmeliğin  10  uncu,  11  inci,  13  üncü  ve  15  inci  maddeleri  kapsamında  ayırmak  için  Bankacılık Düzenleme ve Denetleme Kurumu (“BDDK”)’na başvuruda bulunmuştur. Banka’nın bu başvurusuna 8 Ekim 2018 tarihli yazı ile BDDK tarafından olumlu cevap verilmiş olup, Banka, söz konusu mevcut uygulama  için  1  Temmuz  2019  tarihine  kadar  izin  almıştır.  Banka  bu  izin  dahilinde,  1  Ocak  2018 tarihinden itibaren, TFRS 9 uygulamayıp, 31 Aralık 2018 tarihi itibarıyla özel ve genel karşılıklarını Yönetmeliğin  ilgili  maddeleri  kapsamında  ayırmaktadır.  TFRS  9’un  Banka’nın  finansal  tabloları
</t>
    </r>
    <r>
      <rPr>
        <sz val="11"/>
        <rFont val="Times New Roman"/>
        <family val="1"/>
      </rPr>
      <t>üzerindeki etkileri değerlendirilmektedir.</t>
    </r>
  </si>
  <si>
    <r>
      <rPr>
        <b/>
        <sz val="12"/>
        <rFont val="Times New Roman"/>
        <family val="1"/>
      </rPr>
      <t xml:space="preserve">3.2          Finansal   araçların   kullanım   stratejisi   ve   yabancı   para   cinsinden   işlemlere   ilişkin açıklamalar
</t>
    </r>
    <r>
      <rPr>
        <b/>
        <sz val="11"/>
        <rFont val="Times New Roman"/>
        <family val="1"/>
      </rPr>
      <t xml:space="preserve">3.2.1        Finansal araçların kullanım stratejisi
</t>
    </r>
    <r>
      <rPr>
        <sz val="11"/>
        <rFont val="Times New Roman"/>
        <family val="1"/>
      </rPr>
      <t xml:space="preserve">Banka  yoğun  olarak  kurumsal  ve  ticari  bankacılık,  fon  yönetimi,  döviz,  para  piyasaları  ve  menkul kıymet işlemleri (hazine işlemleri), saklama ve emanet işlemleri alanında faaliyet göstermekte olan bir bankadır. Banka ana fonlama kaynağı olarak çeşitli vade dilimlerinde mevduat kabul etmekte ve bu yolla  topladığı  kaynakları  yüksek  getirisi  olan  finansal  aktiflerde  değerlendirmektedir.  Mevduat dışında  Banka’nın  en  önemli  fon  kaynakları  alınan  krediler  ve  özkaynaklardır.  Banka,  kullandığı kaynakların ve çeşitli finansal aktiflere yapılan plasmanların risk ve getiri açısından dengesini kurarak, riskleri  azaltan  ve  kazançları  yüksek  tutan  etkin  bir  aktif  pasif  yönetimi  stratejisi  takip  etmektedir. Banka  satılmaya  hazır  ve  diğer  portföylerdeki  yabancı  para  cinsinden  sermaye  araçları  ve  diğer yabancı  para  cinsi  işlemler  dolayısıyla  maruz  kaldığı  kur  risklerini  yabancı  para  aktif  ve  pasiflerin genel   dengesini   kuran   riskten   korunma   yapılandırmalarıyla   ve   çeşitli   türev   araçlar   vasıtasıyla karşılamaktadır  ve  kontrol  etmektedir.  Faiz  oranından  kaynaklanan  risklere  karşı  uygulanan  riskten korunma yöntemleri esas olarak sabit ve değişken faizli aktif ve pasifleri vade yapılarını da dikkate alan bir dengede tutmak şeklindedir.
</t>
    </r>
    <r>
      <rPr>
        <b/>
        <sz val="12"/>
        <rFont val="Times New Roman"/>
        <family val="1"/>
      </rPr>
      <t xml:space="preserve">3.2.2         Yabancı para cinsinden işlemlere ilişkin açıklamalar
</t>
    </r>
    <r>
      <rPr>
        <sz val="11"/>
        <rFont val="Times New Roman"/>
        <family val="1"/>
      </rPr>
      <t xml:space="preserve">İşlemler,  Banka’nın  geçerli  para  birimi  olan  TL  olarak  kaydedilmektedir.  Yabancı  para  cinsinden gerçekleştirilen  işlemler,  işlemlerin  gerçekleştirildiği  tarihlerdeki  geçerli  olan  kurlardan  kayıtlara alınmaktadır.  Dönem  sonlarında  bakiye  yabancı  para  cinsinden  parasal  varlık  ve  yükümlülükler, dönem sonu Banka gişe döviz alış kurlarından evalüasyona tabi tutularak TL’ye çevrilmekte ve oluşan kur farkları, kambiyo işlemleri karı veya zararı olarak kayıtlara yansıtılmaktadır.
</t>
    </r>
    <r>
      <rPr>
        <b/>
        <sz val="12"/>
        <rFont val="Times New Roman"/>
        <family val="1"/>
      </rPr>
      <t xml:space="preserve">3.3            Vadeli işlem ve opsiyon sözleşmeleri ile türev ürünlere ilişkin açıklamalar
</t>
    </r>
    <r>
      <rPr>
        <sz val="11"/>
        <rFont val="Times New Roman"/>
        <family val="1"/>
      </rPr>
      <t xml:space="preserve">Banka’nın  türev  finansal  araçları  ağırlıklı  olarak  yabancı  para  swapları,  vadeli  döviz  alım-satım  ve opsiyon sözleşmeleri oluşturmaktadır.
</t>
    </r>
    <r>
      <rPr>
        <sz val="11"/>
        <rFont val="Times New Roman"/>
        <family val="1"/>
      </rPr>
      <t xml:space="preserve">Banka’nın türev ürünleri TFRS 9 gereğince “Türev Finansal Varlıkların Gerçeğe Uygun Değer Farkı Kar    Zarara   Yansıtılan   Kısmı”   olarak   sınıflandırılmaktadır.   Banka’nın   saklı    türev   ürünleri bulunmamaktadır.  Türev  işlemlerden  doğan  yükümlülük  ve  alacaklar  sözleşme  tutarları  üzerinden nazım  hesaplara  kaydedilmektedir.  Türev  işlemler  sözleşme  tarihindeki  gerçeğe  uygun  değeri  ile kayda alınmakta, kayda alınmalarını izleyen dönemlerde de gerçeğe uygun değer ile değerlenmekte ve gerçeğe uygun değerin pozitif olması durumunda “Türev Finansal Varlıklar” ana hesap kalemi altında “Türev  Finansal  Varlıkların  Gerçeğe  Uygun  Değer  Farkı  Kar  Zarara  Yansıtılan  Kısmı”  içerisinde; negatif  olması  durumunda  ise  “Türev  Finansal  Yükümlülükler”  ana  hesap  kalemi  altında  “Türev Finansal  Yükümlülüklerin  Gerçeğe  Uygun  Değer  Farkı  Kar  Zarara  Yansıtılan  Kısmı”  içerisinde gösterilmektedir. Yapılan değerleme sonucu gerçeğe uygun değerde meydana gelen farklar alım satım amaçlı  türev  işlemlerde  gelir  tablosuna  yansıtılmaktadır.  Türev  araçların  gerçeğe  uygun  değeri piyasada  oluşan  gerçeğe  uygun  değerleri  dikkate  alınarak  veya  piyasada  mevcut  faiz  oranları  ile indirgenmiş nakit akımı modelinin kullanılması suretiyle hesaplanmaktadır.
</t>
    </r>
    <r>
      <rPr>
        <sz val="11"/>
        <rFont val="Times New Roman"/>
        <family val="1"/>
      </rPr>
      <t xml:space="preserve">Para alım ve para satım opsiyon sözleşmeleri, dönem sonu kurları ile nazım hesaplarda izlenmektedir. Muhasebenin  ihtiyatlılık  ilkesi  gereğince,  dönem  sonları  itibarıyla  döviz  kurlarının  mevcut  alım  ve satım opsiyonlarının kullanılması yönünde oluşması durumunda opsiyon işlemleri diğer vadeli döviz işlemlerine   benzer   şekilde   değerlenmektedir.   Söz   konusu   opsiyonların   vadesinde   kullanılması durumunda  oluşan  olumlu  ve  olumsuz  farklar  “Türev  Finansal  İşlemlerden  Kar/Zarar”  hesabında muhasebeleştirilmektedir.
</t>
    </r>
    <r>
      <rPr>
        <sz val="11"/>
        <rFont val="Times New Roman"/>
        <family val="1"/>
      </rPr>
      <t>31 Aralık 2018 ve 31 Aralık 2017 tarihleri itibarıyla, Banka’nın riskten korunma amaçlı türev ürünleri bulunmamaktadır. Tüm türev ürünleri alım satım amaçlıdır.</t>
    </r>
  </si>
  <si>
    <r>
      <rPr>
        <b/>
        <sz val="12"/>
        <rFont val="Times New Roman"/>
        <family val="1"/>
      </rPr>
      <t xml:space="preserve">3.4          Faiz gelir ve giderine ilişkin açıklamalar
</t>
    </r>
    <r>
      <rPr>
        <sz val="11"/>
        <rFont val="Times New Roman"/>
        <family val="1"/>
      </rPr>
      <t xml:space="preserve">Faiz gelirleri ve giderleri, etkin faiz yöntemi (finansal varlığın ya da yükümlülüğün gelecekteki nakit akımlarının bugünkü net değerine eşitleyen oran) ile tahakkuk esasına göre muhasebeleştirilir.
</t>
    </r>
    <r>
      <rPr>
        <sz val="11"/>
        <rFont val="Times New Roman"/>
        <family val="1"/>
      </rPr>
      <t xml:space="preserve">Faiz içeren bir menkul kıymetin ediniminden önce ödenmemiş faiz tahakkukunun olması durumunda; sonradan  tahsil  edilen  faiz,  edinim  öncesi  ve  edinim  sonrası  dönemlere  ayrılır  ve  yalnızca  elde tutulması  esnasında  kazanılan  faizler  gelir  tablosunda  faiz  gelirleri  içerisinde  gösterilir.  Banka,  22 Haziran  2016  tarih  ve  29750  sayılı  Resmi  Gazete’de  yayımlanarak  1  Ocak  2018  tarihi  itibarıyla yürürlüğe  giren  “Kredilerin  Sınıflandırılması  Ve  Bunlar  İçin  Ayrılacak  Karşılıklara  İlişkin  Usul  Ve Esaslar   Hakkında   Yönetmelik”’in   10   ncu   Maddesi   ve   Bankacılık   Düzenleme   ve   Denetleme Kurumu’na yaptığı başvuru çerçevesinde 1 Ocak-31 Aralık 2018 döneminde  TFRS 9 uygulamamıştır. TFRS  9  uygulanmaması  nedeniyle    donuk  alacak  olarak  kabul  edilen  krediler  değerlemeye  tabi tutulmamakta ve bunlar için faiz tahakkuku ve reeskontu yapılmamakta, donuk alacak haline dönüşen alacaklar için daha önce yapılmış bulunan faiz tahakkukları, reeskontları ve değerleme farkları ilgili gelir   hesabı   aynı   tutarda   borçlandırılarak   muhasebe   kayıtları   üzerinde   iptal   edilmek   suretiyle kapatılmaktadır.
</t>
    </r>
    <r>
      <rPr>
        <b/>
        <sz val="12"/>
        <rFont val="Times New Roman"/>
        <family val="1"/>
      </rPr>
      <t xml:space="preserve">3.5          Ücret ve komisyon gelir ve giderlerine ilişkin açıklamalar
</t>
    </r>
    <r>
      <rPr>
        <sz val="11"/>
        <rFont val="Times New Roman"/>
        <family val="1"/>
      </rPr>
      <t xml:space="preserve">Tahsil edildikleri dönemde gelir kaydedilen bazı bankacılık işlemleriyle ilgili ücret gelirleri haricindeki ücret ve komisyon gelirleri ve giderleri ücret ve komisyon niteliğine göre esas olarak tahakkuk esasına veya  “Etkin  faiz  (İç  verim)  oranı  yöntemi”ne  göre  muhasebeleştirilmektedir.  Sözleşmeler  yoluyla sağlanan  ya  da  üçüncü  bir gerçek  veya  tüzel  kişi  için  varlık alımı  veya  satımı  gibi  işlemlere  ilişkin hizmetler yoluyla sağlanan gelirler tahsil edildiği tarihlerde gelir olarak kaydedilmektedir.
</t>
    </r>
    <r>
      <rPr>
        <sz val="11"/>
        <rFont val="Times New Roman"/>
        <family val="1"/>
      </rPr>
      <t xml:space="preserve">Finansal  yükümlülüklere  ilişkin  olarak  diğer  kurum  ve  kuruluşlara  ödenen  ve  işlem  maliyetini oluşturan kredi ücret ve komisyon giderleri peşin ödenmiş gider hesabında takip edilmekte olup etkin faiz oranı yöntemi ile iskonto edilerek dönemsellik ilkesi gereği ilgili dönemlerde gider  hesaplarına yansıtılmaktadır.
</t>
    </r>
    <r>
      <rPr>
        <b/>
        <sz val="12"/>
        <rFont val="Times New Roman"/>
        <family val="1"/>
      </rPr>
      <t xml:space="preserve">3.6          Finansal varlıklara ilişkin açıklamalar
</t>
    </r>
    <r>
      <rPr>
        <sz val="11"/>
        <rFont val="Times New Roman"/>
        <family val="1"/>
      </rPr>
      <t xml:space="preserve">Finansal  varlıklar,  temelde  Banka’nın  ticari  faaliyet  ve  operasyonlarını  meydana  getirmektedir.  Bu araçlar  finansal  tablolardaki  likiditeyi,  kredi  ve  faiz  riskini  ortaya  çıkarma,  etkileme  ve  azaltabilme özelliğine sahiptir.
</t>
    </r>
    <r>
      <rPr>
        <sz val="11"/>
        <rFont val="Times New Roman"/>
        <family val="1"/>
      </rPr>
      <t xml:space="preserve">Banka  finansal  varlıklarını “Gerçeğe  Uygun  Değer  Farkı  Kar/Zarara  Yansıtılan Finansal  Varlıklar”, “Gerçeğe  Uygun  Değer  Farkı  Diğer  Kapsamlı  Gelire  Yansıtılan  Finansal  Varlıklar”,  “İtfa  Edilmiş Maliyeti ile Ölçülen Finansal Varlıklar” ve  “Krediler” olarak sınıflandırmaktadır. Söz konusu finansal varlıkların alım ve satım işlemleri “teslim tarihine” göre muhasebeleştirilmektedir. Finansal varlıkların sınıflandırılma şekli varlıkların Banka yönetimi tarafından satın alma amaçları dikkate alınarak, elde edildikleri tarihlerde kararlaştırılmaktadır.
</t>
    </r>
    <r>
      <rPr>
        <b/>
        <i/>
        <sz val="11"/>
        <rFont val="Times New Roman"/>
        <family val="1"/>
      </rPr>
      <t xml:space="preserve">Gerçeğe Uygun Değer Farkı Kar/Zarar’a Yansıtılan Finansal Varlıklar
</t>
    </r>
    <r>
      <rPr>
        <sz val="11"/>
        <rFont val="Times New Roman"/>
        <family val="1"/>
      </rPr>
      <t xml:space="preserve">“Gerçeğe  uygun  değer  farkı  kâr/zarara  yansıtılan  finansal  varlıklar”  olarak  sınıflandırılan  finansal varlıklar, alım satım amaçlı finansal varlıklar olup, piyasada kısa dönemde oluşan fiyat ve benzeri unsurlardaki  dalgalanmalardan  kâr  sağlama  amacıyla  elde  edilen  veya  elde  edilme  nedeninden bağımsız   olarak,   kısa   dönemde   kâr   sağlamaya   yönelik   bir   portföyün   parçası   olan   finansal varlıklardır.
</t>
    </r>
    <r>
      <rPr>
        <sz val="11"/>
        <rFont val="Times New Roman"/>
        <family val="1"/>
      </rPr>
      <t>Alım satım amaçlı finansal varlıklar, bilançoya elde etme maliyet değerleri ile yansıtılmakta ve kayda alınmalarını müteakiben gerçeğe uygun değerleri ile değerlemeye tabi tutulmaktadır.</t>
    </r>
  </si>
  <si>
    <r>
      <rPr>
        <b/>
        <i/>
        <sz val="11"/>
        <rFont val="Times New Roman"/>
        <family val="1"/>
      </rPr>
      <t xml:space="preserve">Gerçeğe Uygun Değer Farkı Kar/Zarar’a Yansıtılan Finansal Varlıklar (devamı)
</t>
    </r>
    <r>
      <rPr>
        <sz val="11"/>
        <rFont val="Times New Roman"/>
        <family val="1"/>
      </rPr>
      <t xml:space="preserve">Borsa  İstanbul’da  (BIST)  işlem  gören  menkul  kıymetler  için  gerçeğe  uygun  değerler  bilanço tarihinde BIST’te oluşan ağırlıklı ortalama takas fiyatları kullanılarak bulunur.
</t>
    </r>
    <r>
      <rPr>
        <sz val="11"/>
        <rFont val="Times New Roman"/>
        <family val="1"/>
      </rPr>
      <t xml:space="preserve">Alım satım amaçlı finansal varlıkların değerlemeleri sonucunda oluşan kazanç veya kayıplar kar/zarar hesaplarına yansıtılmaktadır. Alım satım amaçlı finansal varlıkların elde tutulması esnasında elde etme maliyeti ile iskonto edilmiş değeri arasındaki olumlu fark “Faiz Gelirlerinde”, varlığın gerçeğe uygun değerinin iskonto edilmiş değerinin üzerinde olması halinde aradaki olumlu fark “Sermaye Piyasası İşlemleri Karları” hesabında, gerçeğe uygun değerin iskonto edilmiş değerin altında olması halinde ise aradaki olumsuz fark “Sermaye Piyasası İşlemleri Zararları” hesabına kaydedilmektedir .
</t>
    </r>
    <r>
      <rPr>
        <b/>
        <i/>
        <sz val="11"/>
        <rFont val="Times New Roman"/>
        <family val="1"/>
      </rPr>
      <t xml:space="preserve">Gerçeğe Uygun Değer Farkı Diğer Kapsamlı Gelire Yansıtılan Finansal Varlıklar
</t>
    </r>
    <r>
      <rPr>
        <sz val="11"/>
        <rFont val="Times New Roman"/>
        <family val="1"/>
      </rPr>
      <t xml:space="preserve">Gerçeğe uygun değer farkı diğer kapsamlı gelire yansıtılan finansal varlıklar, krediler ve alacaklar ile İtfa Edilmiş Maliyeti ile Ölçülen Finansal Varlıklar  ve gerçeğe uygun değer farkı kar/zarara yansıtılan olarak sınıflandırılanlar dışında kalan türev olmayan finansal varlıklardır.
</t>
    </r>
    <r>
      <rPr>
        <sz val="11"/>
        <rFont val="Times New Roman"/>
        <family val="1"/>
      </rPr>
      <t xml:space="preserve">Gerçeğe uygun değer farkı diğer kapsamlı gelire yansıtılan finansal varlıklar, ilk kayda alınmalarında işlem maliyetlerini de içeren elde etme maliyeti ile muhasebeleştirilmektedir. İlk kayda alımdan sonra gerçeğe  uygun  değer  farkı  diğer  kapsamlı  gelire  yansıtılan  finansal  varlıkların  değerlemesi  gerçeğe uygun değeri üzerinden yapılmaktadır. Borsa İstanbul’da (BIST) işlem gören menkul kıymetler için gerçeğe uygun değerler bilanço tarihinde BIST’te oluşan ağırlıklı ortalama takas fiyatları kullanılarak bulunur. Gerçeğe uygun değere esas teşkil eden fiyat  oluşumlarının aktif piyasa koşulları içerisinde gerçekleşmemesi   durumunda  gerçeğe  uygun  değerin  güvenilir  bir  şekilde  belirlenmediği   kabul edilmekte ve iç verim yöntemi ile hesaplanan iskonto edilmiş değer, gerçeğe uygun değer olarak kabul edilmektedir. Gerçeğe uygun değer ile maliyet arasındaki fark faiz gelir reeskontu veya değer azalış karşılığı olarak muhasebeleştirilir. Gerçeğe uygun değer farkı diğer kapsamlı gelire yansıtılan finansal varlıklar içinde yer alan sabit ve değişken faizli menkul kıymetlere ilişkin faiz gelirleri, etkin faiz oranı kullanılarak iskonto edilmiş değerleri ile maliyet değerleri arasındaki farkı göstermekte olup menkul değerlerden   alınan   faiz   gelirleri   içinde   muhasebeleştirilmektedir.   Gerçeğe   uygun   değerdeki değişikliklerden   kaynaklanan   ve   menkullerin   iskonto   edilmiş   değeri   ile   gerçeğe   uygun   değeri arasındaki farkı ifade eden gerçekleşmemiş kar veya zararlar özkaynak kalemleri içerisinde “Kâr veya Zararda Yeniden Sınıflandırılmayacak Birikmiş Diğer Kapsamlı Gelirler veya Giderler” hesabı altında gösterilmektedir. Gerçeğe uygun değer farkı diğer kapsamlı gelire yansıtılan finansal varlıkların elden çıkarılması durumunda özkaynaklarda menkul değerler değer artış fonu hesabında izlenen bunlara ait değer artış/azalışları gelir tablosuna yansıtılmaktadır.
</t>
    </r>
    <r>
      <rPr>
        <b/>
        <i/>
        <sz val="11"/>
        <rFont val="Times New Roman"/>
        <family val="1"/>
      </rPr>
      <t xml:space="preserve">İtfa Edilmiş Maliyeti İle Ölçülen Finansal Varlıklar
</t>
    </r>
    <r>
      <rPr>
        <sz val="11"/>
        <rFont val="Times New Roman"/>
        <family val="1"/>
      </rPr>
      <t xml:space="preserve">Finansal  varlığın,  sözleşmeye  bağlı  nakit  akışlarının  tahsil  edilmesini  amaçlayan  bir  iş  modeli kapsamında  elde  tutulması  ve  finansal  varlığa  ilişkin  sözleşme  şartlarının,  belirli  tarihlerde  sadece anapara  ve  anapara  bakiyesinden  kaynaklanan  faiz  ödemelerini  içeren  nakit  akışlarına  yol  açması durumunda finansal varlık itfa edilmiş maliyeti ile ölçülen finansal varlık olarak sınıflandırılmaktadır.
</t>
    </r>
    <r>
      <rPr>
        <sz val="11"/>
        <rFont val="Times New Roman"/>
        <family val="1"/>
      </rPr>
      <t xml:space="preserve">İtfa edilmiş maliyeti ile ölçülen finansal varlıklar ilk kayda alımdan sonra, var ise değer azalışı için ayrılan karşılık düşülerek veya faiz gelir reeskontu yapılarak, etkin faiz yöntemiyle hesaplanan iskonto edilmiş maliyeti ile muhasebeleştirilmektedir. İtfa Edilmiş Maliyeti ile Ölçülen Finansal Varlıklardan
</t>
    </r>
    <r>
      <rPr>
        <sz val="11"/>
        <rFont val="Times New Roman"/>
        <family val="1"/>
      </rPr>
      <t>kazanılmış olan faizler, faiz geliri olarak kaydedilmektedir.</t>
    </r>
  </si>
  <si>
    <r>
      <rPr>
        <b/>
        <i/>
        <sz val="11"/>
        <rFont val="Times New Roman"/>
        <family val="1"/>
      </rPr>
      <t xml:space="preserve">Krediler ve Ayrılan Özel Karşılıklar
</t>
    </r>
    <r>
      <rPr>
        <sz val="11"/>
        <rFont val="Times New Roman"/>
        <family val="1"/>
      </rPr>
      <t xml:space="preserve">Krediler borçluya para sağlama yoluyla yaratılanlardan alım satım ya da kısa vadede satılma amacıyla elde tutulanlar dışında kalan finansal varlıklardır.
</t>
    </r>
    <r>
      <rPr>
        <sz val="11"/>
        <rFont val="Times New Roman"/>
        <family val="1"/>
      </rPr>
      <t xml:space="preserve">Banka,  krediler  ve  alacakların  ilk  kaydını  elde  etme  maliyeti  ile  yapmakta,  kayda  alınmayı  izleyen dönemlerde    etkin    faiz    oranı     yöntemi     kullanarak    iskonto    edilmiş    değerleri     üzerinden muhasebeleştirmektedir.
</t>
    </r>
    <r>
      <rPr>
        <sz val="11"/>
        <rFont val="Times New Roman"/>
        <family val="1"/>
      </rPr>
      <t xml:space="preserve">Banka  yönetimi  tarafından  düzenli  aralıklarla  kredi  portföyü  izlenmekte  ve  kullandırılan  kredilerin tahsil  edilemeyeceğine  ilişkin  şüphelerin  görülmesi  durumunda,  sorunlu  hale  gelmiş  olarak  kabul edilen krediler, 22 Haziran 2016 tarih ve 29750 Sayılı Resmi Gazete’de yayımlanmış olan ve en son 14 Aralık 2016 tarih ve 29918 sayılı Resmi Gazete’de yayınlanan yönetmelik ile değişiklik yapılan “Kredilerin Sınıflandırılması Ve Bunlar İçin Ayrılacak Karşılıklara İlişkin Usul Ve Esaslar Hakkında Yönetmelik  (Karşılıklar  Yönetmeliği)”te  yer  alan  esaslar  çerçevesinde  sınıflandırılmaktadır.  Banka, sınıflandırma   ve   karşılık   ayırma   işlemlerini   Karşılıklar   Yönetmeliği’nin  TFRS   9   uygulamayan bankalara ilişkin hükümleri çerçevesinde gerçekleştirmektedir. Donuk alacak  hesaplarına intikal eden nakdi krediler için, teminatların dikkate alınma oranları uygulanmak suretiyle bulunan teminat tutarı takip  risk  bakiyesinden  düşülmekte,  kalan  tutar  için  en  az  yönetmelikte  belirlenen  asgari  oranlarda olmak üzere özel  karşılık ayrılmaktadır. Özel  karşılıklar  “820 Karşılık ve Değer  Düşme Giderleri  – 82000  Özel  Karşılık  Giderleri  Hesabı”na  aktarılmaktadır.  Aynı  yıl  içinde  serbest  kalan  karşılıklar, Karşılık Giderleri hesabına alacak kaydedilmek suretiyle, geçmiş yıllarda ayrılan karşılıkların serbest kalan  bölümü  ise  “Diğer  Faaliyet  Gelirleri”  hesabına  aktarılarak  muhasebeleştirilmektedir.  Yapılan tahsilatlar  “Tasfiye  Olunacak  Alacaklar  (Tahsili  Şüpheli  Alacaklardan  Alınanlar  Dahil)”  ile  “Zarar Niteliğindeki Krediler Ve Diğer Alacaklardan Alınan Faizler” hesaplarına intikal ettirilmektedir. Özel karşılıklar dışında, Banka ilgili yönetmelik hükümleri çerçevesinde kredi ve diğer alacaklar için genel kredi karşılığı ayırmaktadır.
</t>
    </r>
    <r>
      <rPr>
        <sz val="11"/>
        <rFont val="Times New Roman"/>
        <family val="1"/>
      </rPr>
      <t xml:space="preserve">Serbest kalan karşılık tutarı, cari dönem içerisinde ayrılan karşılık tutarının iptal edilmesi ve geri kalan tutarın      geçmiş      yıl      giderlerinden      tahsilat      hesaplarına      gelir      kaydedilmesi      suretiyle muhasebeleştirilmektedir.
</t>
    </r>
    <r>
      <rPr>
        <b/>
        <sz val="12"/>
        <rFont val="Times New Roman"/>
        <family val="1"/>
      </rPr>
      <t xml:space="preserve">3.7          Finansal varlıklarda değer düşüklüğüne ilişkin açıklamalar
</t>
    </r>
    <r>
      <rPr>
        <sz val="11"/>
        <rFont val="Times New Roman"/>
        <family val="1"/>
      </rPr>
      <t xml:space="preserve">Banka, her raporlama döneminde, bir finansal varlık veya finansal varlık grubunun değer düşüklüğüne uğradığına  ilişkin  ortada  tarafsız  göstergelerin  bulunup  bulunmadığı  hususunu  değerlendirir.  Anılan türden bir göstergenin mevcut olması durumunda Banka ilgili değer düşüklüğü tutarını tespit eder.
</t>
    </r>
    <r>
      <rPr>
        <sz val="11"/>
        <rFont val="Times New Roman"/>
        <family val="1"/>
      </rPr>
      <t xml:space="preserve">Bir  finansal  varlık  veya  finansal  varlık  grubu,  yalnızca,  ilgili  varlığın  ilk  muhasebeleştirilmesinden sonra  bir  veya  birden  fazla  olayın  (“zarar/kayıp  olayı”)  meydana  geldiğine  ve  söz  konusu  zarar olayının (veya olaylarının) ilgili finansal varlığın veya varlık grubunun güvenilir bir biçimde tahmin edilebilen   gelecekteki   tahmini   nakit   akışları   üzerindeki   etkisi   sonucunda   değer   düşüklüğüne uğradığına  ilişkin  tarafsız  bir  göstergenin  bulunması  durumunda  değer  düşüklüğüne  uğrar  ve  değer düşüklüğü zararı oluşur. İleride meydana gelecek olaylar  sonucunda oluşması beklenen kayıplar, ne
</t>
    </r>
    <r>
      <rPr>
        <sz val="11"/>
        <rFont val="Times New Roman"/>
        <family val="1"/>
      </rPr>
      <t>kadar olası olursa olsunlar muhasebeleştirilmez.</t>
    </r>
  </si>
  <si>
    <r>
      <rPr>
        <b/>
        <sz val="12"/>
        <rFont val="Times New Roman"/>
        <family val="1"/>
      </rPr>
      <t xml:space="preserve">3.8          Finansal araçların netleştirilmesine ilişkin açıklamalar
</t>
    </r>
    <r>
      <rPr>
        <sz val="11"/>
        <rFont val="Times New Roman"/>
        <family val="1"/>
      </rPr>
      <t xml:space="preserve">Finansal  varlıklar  ve  borçlar,  Banka’nın  netleştirmeye  yönelik  yasal  bir  hakka  ve  yaptırım  gücüne sahip  olması  ve  ilgili  finansal  aktif  ve  pasifi  net  tutarları  üzerinden  tahsil  etme/ödeme  niyetinde olması;  veya,  ilgili  finansal  varlığı  ve  borcu  eşzamanlı  olarak  sonuçlandırma  hakkına  sahip  olması durumlarında bilançoda net tutarları üzerinden gösterilir.
</t>
    </r>
    <r>
      <rPr>
        <b/>
        <sz val="12"/>
        <rFont val="Times New Roman"/>
        <family val="1"/>
      </rPr>
      <t xml:space="preserve">3.9          Satış  ve  geri  alış  anlaşmaları  ve  menkul  değerlerin  ödünç  verilmesi  işlemlerine  ilişkin açıklamalar
</t>
    </r>
    <r>
      <rPr>
        <sz val="11"/>
        <rFont val="Times New Roman"/>
        <family val="1"/>
      </rPr>
      <t xml:space="preserve">Geri  satım  taahhüdü  ile  alınmış  menkul  değerler  (“ters  repo”)  bilançoda  “Ters  repo  işlemlerinden alacaklar” kalemi altında muhasebeleştirilmektedir. Ters repo anlaşmaları  ile belirlenen alım ve geri satım fiyatları arasındaki farkın döneme isabet eden kısmı için “Etkin faiz (iç verim) oranı yöntemi”ne göre faiz gelir reeskontu hesaplanmaktadır.
</t>
    </r>
    <r>
      <rPr>
        <sz val="11"/>
        <rFont val="Times New Roman"/>
        <family val="1"/>
      </rPr>
      <t xml:space="preserve">Tekrar  geri  alım  anlaşmaları  çerçevesinde  satılan  menkul  kıymetler  (“repo”),  Tek  Düzen  Hesap Planına uygun olarak bilanço       hesaplarında   takip   edilmektedir.   Repo   anlaşması   çerçevesinde müşterilere  satılan  devlet  tahvili  ve  hazine  bonoları  ilgili  menkul  değer  hesapları  altında  “Repoya Konu  Edilenler”  olarak  sınıflandırılmakta  ve  Banka  portföyünde  tutuluş  amaçlarına  göre  gerçeğe uygun değerleri veya etkin faiz yöntemine göre itfa edilmiş maliyet bedelleri üzerinden ölçülmektedir. Repo işlemlerinden elde edilen fonlar ise pasif hesaplarda ayrı bir kalem olarak yansıtılmakta ve faiz gideri için reeskont kaydedilmektedir.
</t>
    </r>
    <r>
      <rPr>
        <b/>
        <sz val="12"/>
        <rFont val="Times New Roman"/>
        <family val="1"/>
      </rPr>
      <t xml:space="preserve">3.10       Satış  amaçlı  elde  tutulan  ve  durdurulan  faaliyetlere  ilişkin  duran  varlıklar  ile  bu varlıklara ilişkin borçlar hakkında açıklamalar
</t>
    </r>
    <r>
      <rPr>
        <sz val="11"/>
        <rFont val="Times New Roman"/>
        <family val="1"/>
      </rPr>
      <t xml:space="preserve">Bir duran varlığın defter değerinin sürdürülmekte olan kullanımdan ziyade satış işlemi vasıtası ile geri kazanılacak  olması  durumunda,  söz  konusu  duran  varlık  satış  amaçlı  olarak  sınıflandırır.  Satış amacıyla  elde  tutulan  olarak  sınıflandırılan  elden  çıkarılacak  bir  varlık  grubuna  ilişkin  borçlar  da bilançoda diğer borçlardan ayrı olarak gösterilir. Bu varlık ve borçlar mahsup edilmez ve tek bir tutar olarak gösterilmez.
</t>
    </r>
    <r>
      <rPr>
        <sz val="11"/>
        <rFont val="Times New Roman"/>
        <family val="1"/>
      </rPr>
      <t xml:space="preserve">Durdurulan   bir  faaliyet,  bir   bankanın   elden   çıkarılan   veya   satış   amacıyla  elde  tutulan   olarak sınıflandırılan bir kısmıdır. Ayrı bir ana iş kolunu veya faaliyetlerin coğrafi bölgesini ifade eder. Ayrı bir  ana  iş  kolunun  veya  faaliyetlerin  coğrafi  bölgesinin  tek  başına  koordine  edilmiş  bir  plan çerçevesinde  satışının  bir  parçasıdır  veya  sadece  yeniden  satış  amacı  ile  elde  edilen  bir  bağlı ortaklıktır.
</t>
    </r>
    <r>
      <rPr>
        <b/>
        <sz val="12"/>
        <rFont val="Times New Roman"/>
        <family val="1"/>
      </rPr>
      <t xml:space="preserve">3.11        Şerefiye ve diğer maddi olmayan duran varlıklara ilişkin açıklamalar
</t>
    </r>
    <r>
      <rPr>
        <sz val="11"/>
        <rFont val="Times New Roman"/>
        <family val="1"/>
      </rPr>
      <t xml:space="preserve">31 Aralık 2018 ve 31 Aralık 2017 tarihleri itibarıyla finansal tablolara yansıtılması gereken şerefiye kalemi yoktur.
</t>
    </r>
    <r>
      <rPr>
        <sz val="11"/>
        <rFont val="Times New Roman"/>
        <family val="1"/>
      </rPr>
      <t xml:space="preserve">Maddi olmayan duran varlıkların maliyetleri 31 Aralık 2004 tarihinden önce aktife giren varlıklar için yüksek enflasyon döneminin sona erdiği tarih kabul edilen 31 Aralık 2004 tarihine kadar geçen süre dikkate alınıp enflasyon düzeltmesine tabi tutularak, daha sonraki girişler ise ilk alış bedelleri dikkate alınarak finansal tablolara yansıtılmaktadır.
</t>
    </r>
    <r>
      <rPr>
        <sz val="11"/>
        <rFont val="Times New Roman"/>
        <family val="1"/>
      </rPr>
      <t xml:space="preserve">Banka’nın   diğer   maddi   olmayan   duran   varlıklar   olarak   sınıfladığı   başlıca   varlıklar   bilgisayar yazılımlarıdır.   Söz   konusu   varlıkların   faydalı   ömür   süresinin   belirlenmesinde   özel   bir   kriter uygulanmamış  olup  Vergi  Usul  Kanunu  (“VUK”)  hükümlerine  bağlı  kalınmış  ve  bu  kıymetler  için faydalı  ömür  geçmiş  dönemlerde  5  yıl  olarak  belirlenirken  cari  yıl  girişleri  için  3  yıl  olarak
</t>
    </r>
    <r>
      <rPr>
        <sz val="11"/>
        <rFont val="Times New Roman"/>
        <family val="1"/>
      </rPr>
      <t>belirlenmiştir. Banka’da yaygın olarak kullanılmakta olan bilgisayar programları Banka bünyesinde ve çalışanları tarafından hazırlanmakta olup, bu yazılımlarla ilgili giderler aktifleştirilmemektedir.</t>
    </r>
  </si>
  <si>
    <t>Document Name:</t>
  </si>
  <si>
    <t xml:space="preserve">Document Content: </t>
  </si>
  <si>
    <t>Index</t>
  </si>
  <si>
    <t>Off-Balance Sheet Items</t>
  </si>
  <si>
    <t>Financial Ratios</t>
  </si>
  <si>
    <t>Risk Sensitivities</t>
  </si>
  <si>
    <t>Deposit Terms</t>
  </si>
  <si>
    <t>Other Operational Expenses</t>
  </si>
  <si>
    <t>Dividend Payment Details</t>
  </si>
  <si>
    <t>Assets&amp;Liabilities' Terms</t>
  </si>
  <si>
    <t>Additional Information for the Ratios (in Turkish)</t>
  </si>
  <si>
    <t>% Δ (2018 vs 2017)</t>
  </si>
  <si>
    <t xml:space="preserve"> Ratio Analysis</t>
  </si>
  <si>
    <t xml:space="preserve">Ratio Analysis for </t>
  </si>
  <si>
    <t>Vertical &amp; Horisontal Financial Statement Analysis</t>
  </si>
  <si>
    <t>This document contains Vertical &amp; Horisontal  Analysis and Ratio Analysis ofa Sample BANK</t>
  </si>
  <si>
    <t>Sample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</si>
</sst>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_-* #,##0_-;\-* #,##0_-;_-* &quot;-&quot;??_-;_-@_-"/>
    <numFmt numFmtId="166" formatCode="#,000;\(###,000\)"/>
    <numFmt numFmtId="167" formatCode="0.0%"/>
    <numFmt numFmtId="168" formatCode="0.0"/>
    <numFmt numFmtId="169" formatCode="m\.d\.yy;@"/>
    <numFmt numFmtId="170" formatCode="dd\.mm\.yyyy;@"/>
    <numFmt numFmtId="171" formatCode="0.000"/>
    <numFmt numFmtId="172" formatCode="[$-41F]d\ mmmm\ yyyy;@"/>
  </numFmts>
  <fonts count="50">
    <font>
      <sz val="10"/>
      <color rgb="FF000000"/>
      <name val="Times New Roman"/>
      <family val="1"/>
      <charset val="16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rgb="FF000000"/>
      <name val="Times New Roman"/>
      <family val="1"/>
      <charset val="162"/>
    </font>
    <font>
      <b/>
      <sz val="11"/>
      <name val="Times New Roman"/>
      <family val="1"/>
      <charset val="162"/>
    </font>
    <font>
      <sz val="10"/>
      <color rgb="FF000000"/>
      <name val="Times New Roman"/>
      <family val="1"/>
    </font>
    <font>
      <b/>
      <sz val="11"/>
      <color rgb="FF000000"/>
      <name val="Times New Roman"/>
      <family val="1"/>
      <charset val="162"/>
    </font>
    <font>
      <sz val="11"/>
      <name val="Times New Roman"/>
      <family val="1"/>
      <charset val="162"/>
    </font>
    <font>
      <b/>
      <sz val="12"/>
      <color rgb="FF000000"/>
      <name val="Times New Roman"/>
      <family val="1"/>
      <charset val="162"/>
    </font>
    <font>
      <b/>
      <sz val="10"/>
      <color rgb="FF000000"/>
      <name val="Times New Roman"/>
      <family val="1"/>
      <charset val="162"/>
    </font>
    <font>
      <sz val="10"/>
      <color rgb="FF000000"/>
      <name val="Times New Roman"/>
      <family val="1"/>
      <charset val="162"/>
    </font>
    <font>
      <sz val="10"/>
      <name val="Arial Tur"/>
    </font>
    <font>
      <b/>
      <sz val="12"/>
      <name val="Arial Tur"/>
    </font>
    <font>
      <b/>
      <sz val="10"/>
      <name val="Arial Tur"/>
    </font>
    <font>
      <b/>
      <sz val="16"/>
      <name val="Arial Tur"/>
    </font>
    <font>
      <sz val="10"/>
      <name val="Arial"/>
      <family val="2"/>
      <charset val="162"/>
    </font>
    <font>
      <sz val="8"/>
      <name val="Arial Tur"/>
    </font>
    <font>
      <b/>
      <sz val="10"/>
      <name val="Arial Tur"/>
      <charset val="162"/>
    </font>
    <font>
      <b/>
      <sz val="10"/>
      <name val="Times New Roman"/>
      <family val="1"/>
      <charset val="162"/>
    </font>
    <font>
      <sz val="10"/>
      <name val="Times New Roman"/>
      <family val="1"/>
      <charset val="162"/>
    </font>
    <font>
      <b/>
      <sz val="12"/>
      <name val="Times New Roman"/>
      <family val="1"/>
    </font>
    <font>
      <b/>
      <sz val="8"/>
      <name val="Times New Roman"/>
      <family val="1"/>
    </font>
    <font>
      <b/>
      <i/>
      <sz val="8"/>
      <name val="Times New Roman"/>
      <family val="1"/>
    </font>
    <font>
      <sz val="8"/>
      <name val="Times New Roman"/>
      <family val="1"/>
    </font>
    <font>
      <sz val="8"/>
      <color rgb="FF000000"/>
      <name val="Times New Roman"/>
      <family val="2"/>
    </font>
    <font>
      <sz val="8.5"/>
      <name val="Times New Roman"/>
      <family val="1"/>
    </font>
    <font>
      <vertAlign val="superscript"/>
      <sz val="8"/>
      <name val="Times New Roman"/>
      <family val="1"/>
    </font>
    <font>
      <b/>
      <sz val="8"/>
      <color rgb="FF000000"/>
      <name val="Times New Roman"/>
      <family val="2"/>
    </font>
    <font>
      <b/>
      <i/>
      <sz val="11"/>
      <name val="Times New Roman"/>
      <family val="1"/>
    </font>
    <font>
      <b/>
      <sz val="9"/>
      <name val="Times New Roman"/>
      <family val="1"/>
    </font>
    <font>
      <b/>
      <sz val="9"/>
      <color rgb="FF000000"/>
      <name val="Times New Roman"/>
      <family val="2"/>
    </font>
    <font>
      <sz val="9"/>
      <name val="Times New Roman"/>
      <family val="1"/>
    </font>
    <font>
      <sz val="9"/>
      <color rgb="FF000000"/>
      <name val="Times New Roman"/>
      <family val="2"/>
    </font>
    <font>
      <b/>
      <sz val="11"/>
      <name val="Times New Roman"/>
      <family val="1"/>
    </font>
    <font>
      <sz val="11"/>
      <name val="Times New Roman"/>
      <family val="1"/>
    </font>
    <font>
      <b/>
      <sz val="7"/>
      <name val="Times New Roman"/>
      <family val="1"/>
    </font>
    <font>
      <b/>
      <vertAlign val="superscript"/>
      <sz val="7"/>
      <name val="Times New Roman"/>
      <family val="1"/>
    </font>
    <font>
      <sz val="7"/>
      <name val="Times New Roman"/>
      <family val="1"/>
    </font>
    <font>
      <sz val="7"/>
      <color rgb="FF000000"/>
      <name val="Times New Roman"/>
      <family val="2"/>
    </font>
    <font>
      <b/>
      <sz val="7"/>
      <color rgb="FF000000"/>
      <name val="Times New Roman"/>
      <family val="2"/>
    </font>
    <font>
      <u/>
      <sz val="10"/>
      <color theme="10"/>
      <name val="Times New Roman"/>
      <family val="1"/>
      <charset val="162"/>
    </font>
    <font>
      <sz val="10"/>
      <name val="Arial"/>
      <family val="2"/>
    </font>
    <font>
      <u/>
      <sz val="11"/>
      <color theme="10"/>
      <name val="Calibri"/>
      <family val="2"/>
      <charset val="162"/>
      <scheme val="minor"/>
    </font>
    <font>
      <sz val="14"/>
      <color theme="1"/>
      <name val="Calibri"/>
      <family val="2"/>
      <charset val="162"/>
      <scheme val="minor"/>
    </font>
    <font>
      <sz val="14"/>
      <name val="Arial"/>
      <family val="2"/>
    </font>
    <font>
      <b/>
      <sz val="14"/>
      <color theme="1"/>
      <name val="Calibri"/>
      <family val="2"/>
      <charset val="162"/>
      <scheme val="minor"/>
    </font>
    <font>
      <u/>
      <sz val="14"/>
      <color theme="10"/>
      <name val="Times New Roman"/>
      <family val="1"/>
      <charset val="162"/>
    </font>
    <font>
      <sz val="14"/>
      <name val="Times New Roman"/>
      <family val="1"/>
      <charset val="162"/>
    </font>
    <font>
      <b/>
      <sz val="16"/>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bgColor indexed="64"/>
      </patternFill>
    </fill>
  </fills>
  <borders count="26">
    <border>
      <left/>
      <right/>
      <top/>
      <bottom/>
      <diagonal/>
    </border>
    <border>
      <left/>
      <right/>
      <top style="thin">
        <color rgb="FF000000"/>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164" fontId="3" fillId="0" borderId="0" applyFont="0" applyFill="0" applyBorder="0" applyAlignment="0" applyProtection="0"/>
    <xf numFmtId="9" fontId="6" fillId="0" borderId="0" applyFont="0" applyFill="0" applyBorder="0" applyAlignment="0" applyProtection="0"/>
    <xf numFmtId="0" fontId="2" fillId="0" borderId="0"/>
    <xf numFmtId="164" fontId="2" fillId="0" borderId="0" applyFont="0" applyFill="0" applyBorder="0" applyAlignment="0" applyProtection="0"/>
    <xf numFmtId="0" fontId="12" fillId="0" borderId="0"/>
    <xf numFmtId="0" fontId="16" fillId="0" borderId="0"/>
    <xf numFmtId="9" fontId="16" fillId="0" borderId="0" applyFont="0" applyFill="0" applyBorder="0" applyAlignment="0" applyProtection="0"/>
    <xf numFmtId="0" fontId="41" fillId="0" borderId="0" applyNumberFormat="0" applyFill="0" applyBorder="0" applyAlignment="0" applyProtection="0"/>
    <xf numFmtId="0" fontId="1" fillId="0" borderId="0"/>
    <xf numFmtId="172" fontId="42" fillId="0" borderId="0"/>
    <xf numFmtId="0" fontId="43" fillId="0" borderId="0" applyNumberFormat="0" applyFill="0" applyBorder="0" applyAlignment="0" applyProtection="0"/>
  </cellStyleXfs>
  <cellXfs count="416">
    <xf numFmtId="0" fontId="0" fillId="0" borderId="0" xfId="0"/>
    <xf numFmtId="0" fontId="0" fillId="0" borderId="0" xfId="0" applyBorder="1" applyAlignment="1">
      <alignment horizontal="left" vertical="top"/>
    </xf>
    <xf numFmtId="0" fontId="4" fillId="0" borderId="0" xfId="0" applyFont="1" applyBorder="1" applyAlignment="1">
      <alignment horizontal="left" vertical="top"/>
    </xf>
    <xf numFmtId="3" fontId="7" fillId="0" borderId="0" xfId="0" applyNumberFormat="1" applyFont="1" applyBorder="1" applyAlignment="1">
      <alignment horizontal="right" vertical="top" shrinkToFit="1"/>
    </xf>
    <xf numFmtId="3" fontId="4" fillId="0" borderId="0" xfId="0" applyNumberFormat="1" applyFont="1" applyBorder="1" applyAlignment="1">
      <alignment horizontal="right" vertical="top" shrinkToFit="1"/>
    </xf>
    <xf numFmtId="9" fontId="4" fillId="0" borderId="0" xfId="2" applyFont="1" applyFill="1" applyBorder="1" applyAlignment="1">
      <alignment horizontal="right" vertical="top"/>
    </xf>
    <xf numFmtId="165" fontId="4" fillId="0" borderId="0" xfId="1" applyNumberFormat="1" applyFont="1" applyAlignment="1">
      <alignment horizontal="left" vertical="top"/>
    </xf>
    <xf numFmtId="0" fontId="4" fillId="0" borderId="0" xfId="0" applyFont="1" applyBorder="1" applyAlignment="1">
      <alignment horizontal="center" vertical="top"/>
    </xf>
    <xf numFmtId="0" fontId="8" fillId="0" borderId="0" xfId="0" applyFont="1" applyBorder="1" applyAlignment="1">
      <alignment horizontal="right" vertical="top"/>
    </xf>
    <xf numFmtId="0" fontId="8" fillId="0" borderId="0" xfId="0" applyFont="1" applyBorder="1" applyAlignment="1">
      <alignment horizontal="center" vertical="top"/>
    </xf>
    <xf numFmtId="9" fontId="8" fillId="0" borderId="0" xfId="2" applyFont="1" applyBorder="1" applyAlignment="1">
      <alignment horizontal="right" vertical="top"/>
    </xf>
    <xf numFmtId="165" fontId="8" fillId="0" borderId="0" xfId="1" applyNumberFormat="1" applyFont="1" applyAlignment="1">
      <alignment vertical="top"/>
    </xf>
    <xf numFmtId="165" fontId="4" fillId="0" borderId="0" xfId="1" applyNumberFormat="1" applyFont="1" applyAlignment="1">
      <alignment vertical="top"/>
    </xf>
    <xf numFmtId="166" fontId="4" fillId="0" borderId="0" xfId="0" applyNumberFormat="1" applyFont="1" applyBorder="1" applyAlignment="1">
      <alignment horizontal="center" vertical="top"/>
    </xf>
    <xf numFmtId="166" fontId="4" fillId="0" borderId="0" xfId="0" applyNumberFormat="1" applyFont="1" applyBorder="1" applyAlignment="1">
      <alignment vertical="top"/>
    </xf>
    <xf numFmtId="9" fontId="4" fillId="0" borderId="0" xfId="2" applyFont="1" applyFill="1" applyBorder="1" applyAlignment="1">
      <alignment horizontal="right" vertical="top"/>
    </xf>
    <xf numFmtId="167" fontId="0" fillId="0" borderId="0" xfId="2" applyNumberFormat="1" applyFont="1" applyBorder="1" applyAlignment="1">
      <alignment horizontal="right" vertical="top"/>
    </xf>
    <xf numFmtId="0" fontId="0" fillId="0" borderId="0" xfId="0" applyBorder="1" applyAlignment="1">
      <alignment horizontal="right" vertical="top"/>
    </xf>
    <xf numFmtId="0" fontId="13" fillId="0" borderId="3" xfId="5" applyFont="1" applyBorder="1" applyAlignment="1" applyProtection="1">
      <alignment horizontal="centerContinuous" vertical="center"/>
      <protection hidden="1"/>
    </xf>
    <xf numFmtId="0" fontId="14" fillId="0" borderId="4" xfId="5" applyFont="1" applyBorder="1" applyAlignment="1" applyProtection="1">
      <alignment horizontal="centerContinuous" vertical="center"/>
      <protection hidden="1"/>
    </xf>
    <xf numFmtId="0" fontId="15" fillId="0" borderId="4" xfId="5" applyFont="1" applyBorder="1" applyAlignment="1" applyProtection="1">
      <alignment horizontal="centerContinuous" vertical="center"/>
      <protection hidden="1"/>
    </xf>
    <xf numFmtId="0" fontId="16" fillId="0" borderId="0" xfId="6"/>
    <xf numFmtId="0" fontId="12" fillId="0" borderId="0" xfId="5"/>
    <xf numFmtId="0" fontId="13" fillId="0" borderId="0" xfId="5" applyFont="1" applyProtection="1">
      <protection hidden="1"/>
    </xf>
    <xf numFmtId="0" fontId="14" fillId="0" borderId="0" xfId="5" applyFont="1" applyProtection="1">
      <protection hidden="1"/>
    </xf>
    <xf numFmtId="0" fontId="17" fillId="0" borderId="0" xfId="5" applyFont="1" applyProtection="1">
      <protection hidden="1"/>
    </xf>
    <xf numFmtId="0" fontId="12" fillId="0" borderId="0" xfId="5" applyProtection="1">
      <protection hidden="1"/>
    </xf>
    <xf numFmtId="0" fontId="12" fillId="0" borderId="0" xfId="5" applyAlignment="1" applyProtection="1">
      <alignment horizontal="center" vertical="center"/>
      <protection hidden="1"/>
    </xf>
    <xf numFmtId="167" fontId="12" fillId="0" borderId="0" xfId="7" applyNumberFormat="1" applyFont="1" applyBorder="1" applyAlignment="1" applyProtection="1">
      <alignment horizontal="center" vertical="center"/>
      <protection hidden="1"/>
    </xf>
    <xf numFmtId="0" fontId="16" fillId="0" borderId="0" xfId="6" applyAlignment="1">
      <alignment horizontal="center" vertical="center"/>
    </xf>
    <xf numFmtId="0" fontId="11" fillId="0" borderId="15" xfId="0" applyFont="1" applyBorder="1" applyAlignment="1">
      <alignment horizontal="left" vertical="top" wrapText="1"/>
    </xf>
    <xf numFmtId="0" fontId="11" fillId="0" borderId="0" xfId="0" applyFont="1" applyAlignment="1">
      <alignment horizontal="left" vertical="top"/>
    </xf>
    <xf numFmtId="0" fontId="11" fillId="0" borderId="15" xfId="0" applyFont="1" applyBorder="1" applyAlignment="1">
      <alignment horizontal="left" wrapText="1"/>
    </xf>
    <xf numFmtId="0" fontId="19" fillId="0" borderId="15" xfId="0" applyFont="1" applyBorder="1" applyAlignment="1">
      <alignment horizontal="right" vertical="top" wrapText="1" indent="2"/>
    </xf>
    <xf numFmtId="0" fontId="19" fillId="0" borderId="15" xfId="0" applyFont="1" applyBorder="1" applyAlignment="1">
      <alignment horizontal="right" vertical="top" wrapText="1"/>
    </xf>
    <xf numFmtId="0" fontId="19" fillId="0" borderId="15" xfId="0" applyFont="1" applyBorder="1" applyAlignment="1">
      <alignment horizontal="right" vertical="top" wrapText="1" indent="1"/>
    </xf>
    <xf numFmtId="0" fontId="19" fillId="0" borderId="15" xfId="0" applyFont="1" applyBorder="1" applyAlignment="1">
      <alignment horizontal="left" vertical="top" wrapText="1" indent="1"/>
    </xf>
    <xf numFmtId="0" fontId="19" fillId="0" borderId="1" xfId="0" applyFont="1" applyBorder="1" applyAlignment="1">
      <alignment horizontal="left" vertical="center" wrapText="1" indent="1"/>
    </xf>
    <xf numFmtId="0" fontId="19" fillId="0" borderId="1" xfId="0" applyFont="1" applyBorder="1" applyAlignment="1">
      <alignment horizontal="left" vertical="center" wrapText="1"/>
    </xf>
    <xf numFmtId="0" fontId="11" fillId="0" borderId="1" xfId="0" applyFont="1" applyBorder="1" applyAlignment="1">
      <alignment horizontal="left" vertical="center" wrapText="1"/>
    </xf>
    <xf numFmtId="3" fontId="10" fillId="0" borderId="1" xfId="0" applyNumberFormat="1" applyFont="1" applyBorder="1" applyAlignment="1">
      <alignment horizontal="left" vertical="center" indent="2" shrinkToFit="1"/>
    </xf>
    <xf numFmtId="3" fontId="10" fillId="0" borderId="1" xfId="0" applyNumberFormat="1" applyFont="1" applyBorder="1" applyAlignment="1">
      <alignment horizontal="left" vertical="center" indent="1" shrinkToFit="1"/>
    </xf>
    <xf numFmtId="3" fontId="10" fillId="0" borderId="1" xfId="0" applyNumberFormat="1" applyFont="1" applyBorder="1" applyAlignment="1">
      <alignment horizontal="left" vertical="center" shrinkToFit="1"/>
    </xf>
    <xf numFmtId="3" fontId="10" fillId="0" borderId="1" xfId="0" applyNumberFormat="1" applyFont="1" applyBorder="1" applyAlignment="1">
      <alignment horizontal="right" vertical="center" indent="1" shrinkToFit="1"/>
    </xf>
    <xf numFmtId="3" fontId="10" fillId="0" borderId="1" xfId="0" applyNumberFormat="1" applyFont="1" applyBorder="1" applyAlignment="1">
      <alignment horizontal="right" vertical="center" shrinkToFit="1"/>
    </xf>
    <xf numFmtId="0" fontId="19" fillId="0" borderId="0" xfId="0" applyFont="1" applyAlignment="1">
      <alignment horizontal="left" vertical="top" wrapText="1" indent="1"/>
    </xf>
    <xf numFmtId="0" fontId="19" fillId="0" borderId="0" xfId="0" applyFont="1" applyAlignment="1">
      <alignment horizontal="left" vertical="top" wrapText="1"/>
    </xf>
    <xf numFmtId="0" fontId="19" fillId="0" borderId="0" xfId="0" applyFont="1" applyAlignment="1">
      <alignment horizontal="right" vertical="top" wrapText="1" indent="2"/>
    </xf>
    <xf numFmtId="3" fontId="10" fillId="0" borderId="0" xfId="0" applyNumberFormat="1" applyFont="1" applyAlignment="1">
      <alignment horizontal="left" vertical="top" indent="2" shrinkToFit="1"/>
    </xf>
    <xf numFmtId="3" fontId="10" fillId="0" borderId="0" xfId="0" applyNumberFormat="1" applyFont="1" applyAlignment="1">
      <alignment horizontal="left" vertical="top" indent="1" shrinkToFit="1"/>
    </xf>
    <xf numFmtId="3" fontId="10" fillId="0" borderId="0" xfId="0" applyNumberFormat="1" applyFont="1" applyAlignment="1">
      <alignment horizontal="left" vertical="top" shrinkToFit="1"/>
    </xf>
    <xf numFmtId="3" fontId="10" fillId="0" borderId="0" xfId="0" applyNumberFormat="1" applyFont="1" applyAlignment="1">
      <alignment horizontal="right" vertical="top" indent="1" shrinkToFit="1"/>
    </xf>
    <xf numFmtId="3" fontId="10" fillId="0" borderId="0" xfId="0" applyNumberFormat="1" applyFont="1" applyAlignment="1">
      <alignment horizontal="right" vertical="top" shrinkToFit="1"/>
    </xf>
    <xf numFmtId="0" fontId="20" fillId="0" borderId="0" xfId="0" applyFont="1" applyAlignment="1">
      <alignment horizontal="left" vertical="top" wrapText="1" indent="1"/>
    </xf>
    <xf numFmtId="0" fontId="20" fillId="0" borderId="0" xfId="0" applyFont="1" applyAlignment="1">
      <alignment horizontal="left" vertical="top" wrapText="1"/>
    </xf>
    <xf numFmtId="0" fontId="11" fillId="0" borderId="0" xfId="0" applyFont="1" applyAlignment="1">
      <alignment horizontal="left" wrapText="1"/>
    </xf>
    <xf numFmtId="3" fontId="11" fillId="0" borderId="0" xfId="0" applyNumberFormat="1" applyFont="1" applyAlignment="1">
      <alignment horizontal="left" vertical="top" indent="2" shrinkToFit="1"/>
    </xf>
    <xf numFmtId="3" fontId="11" fillId="0" borderId="0" xfId="0" applyNumberFormat="1" applyFont="1" applyAlignment="1">
      <alignment horizontal="left" vertical="top" indent="1" shrinkToFit="1"/>
    </xf>
    <xf numFmtId="3" fontId="11" fillId="0" borderId="0" xfId="0" applyNumberFormat="1" applyFont="1" applyAlignment="1">
      <alignment horizontal="left" vertical="top" shrinkToFit="1"/>
    </xf>
    <xf numFmtId="3" fontId="11" fillId="0" borderId="0" xfId="0" applyNumberFormat="1" applyFont="1" applyAlignment="1">
      <alignment horizontal="right" vertical="top" indent="1" shrinkToFit="1"/>
    </xf>
    <xf numFmtId="3" fontId="11" fillId="0" borderId="0" xfId="0" applyNumberFormat="1" applyFont="1" applyAlignment="1">
      <alignment horizontal="right" vertical="top" shrinkToFit="1"/>
    </xf>
    <xf numFmtId="0" fontId="20" fillId="0" borderId="0" xfId="0" applyFont="1" applyAlignment="1">
      <alignment horizontal="right" vertical="top" wrapText="1" indent="1"/>
    </xf>
    <xf numFmtId="0" fontId="20" fillId="0" borderId="0" xfId="0" applyFont="1" applyAlignment="1">
      <alignment horizontal="right" vertical="top" wrapText="1" indent="2"/>
    </xf>
    <xf numFmtId="0" fontId="20" fillId="0" borderId="0" xfId="0" applyFont="1" applyAlignment="1">
      <alignment horizontal="left" vertical="top" wrapText="1" indent="3"/>
    </xf>
    <xf numFmtId="0" fontId="20" fillId="0" borderId="0" xfId="0" applyFont="1" applyAlignment="1">
      <alignment horizontal="right" vertical="top" wrapText="1"/>
    </xf>
    <xf numFmtId="169" fontId="11" fillId="0" borderId="0" xfId="0" applyNumberFormat="1" applyFont="1" applyAlignment="1">
      <alignment horizontal="left" vertical="top" indent="1" shrinkToFit="1"/>
    </xf>
    <xf numFmtId="1" fontId="11" fillId="0" borderId="0" xfId="0" applyNumberFormat="1" applyFont="1" applyAlignment="1">
      <alignment horizontal="right" vertical="top" indent="1" shrinkToFit="1"/>
    </xf>
    <xf numFmtId="1" fontId="11" fillId="0" borderId="0" xfId="0" applyNumberFormat="1" applyFont="1" applyAlignment="1">
      <alignment horizontal="right" vertical="top" shrinkToFit="1"/>
    </xf>
    <xf numFmtId="168" fontId="11" fillId="0" borderId="0" xfId="0" applyNumberFormat="1" applyFont="1" applyAlignment="1">
      <alignment horizontal="left" vertical="top" indent="1" shrinkToFit="1"/>
    </xf>
    <xf numFmtId="1" fontId="11" fillId="0" borderId="0" xfId="0" applyNumberFormat="1" applyFont="1" applyAlignment="1">
      <alignment horizontal="right" vertical="top" indent="2" shrinkToFit="1"/>
    </xf>
    <xf numFmtId="1" fontId="11" fillId="0" borderId="0" xfId="0" applyNumberFormat="1" applyFont="1" applyAlignment="1">
      <alignment horizontal="left" vertical="top" indent="3" shrinkToFit="1"/>
    </xf>
    <xf numFmtId="1" fontId="11" fillId="0" borderId="0" xfId="0" applyNumberFormat="1" applyFont="1" applyAlignment="1">
      <alignment horizontal="left" vertical="top" indent="2" shrinkToFit="1"/>
    </xf>
    <xf numFmtId="0" fontId="19" fillId="0" borderId="16" xfId="0" applyFont="1" applyBorder="1" applyAlignment="1">
      <alignment horizontal="left" vertical="top" wrapText="1" indent="1"/>
    </xf>
    <xf numFmtId="0" fontId="19" fillId="0" borderId="16" xfId="0" applyFont="1" applyBorder="1" applyAlignment="1">
      <alignment horizontal="left" vertical="top" wrapText="1"/>
    </xf>
    <xf numFmtId="0" fontId="11" fillId="0" borderId="16" xfId="0" applyFont="1" applyBorder="1" applyAlignment="1">
      <alignment horizontal="left" vertical="center" wrapText="1"/>
    </xf>
    <xf numFmtId="3" fontId="10" fillId="0" borderId="16" xfId="0" applyNumberFormat="1" applyFont="1" applyBorder="1" applyAlignment="1">
      <alignment horizontal="right" vertical="top" indent="1" shrinkToFit="1"/>
    </xf>
    <xf numFmtId="3" fontId="10" fillId="0" borderId="16" xfId="0" applyNumberFormat="1" applyFont="1" applyBorder="1" applyAlignment="1">
      <alignment horizontal="left" vertical="top" indent="1" shrinkToFit="1"/>
    </xf>
    <xf numFmtId="3" fontId="10" fillId="0" borderId="16" xfId="0" applyNumberFormat="1" applyFont="1" applyBorder="1" applyAlignment="1">
      <alignment horizontal="right" vertical="top" shrinkToFit="1"/>
    </xf>
    <xf numFmtId="0" fontId="19" fillId="0" borderId="15" xfId="0" applyFont="1" applyBorder="1" applyAlignment="1">
      <alignment horizontal="left" vertical="top" wrapText="1"/>
    </xf>
    <xf numFmtId="3" fontId="10" fillId="0" borderId="15" xfId="0" applyNumberFormat="1" applyFont="1" applyBorder="1" applyAlignment="1">
      <alignment horizontal="left" vertical="top" indent="1" shrinkToFit="1"/>
    </xf>
    <xf numFmtId="3" fontId="10" fillId="0" borderId="15" xfId="0" applyNumberFormat="1" applyFont="1" applyBorder="1" applyAlignment="1">
      <alignment horizontal="left" vertical="top" shrinkToFit="1"/>
    </xf>
    <xf numFmtId="3" fontId="10" fillId="0" borderId="15" xfId="0" applyNumberFormat="1" applyFont="1" applyBorder="1" applyAlignment="1">
      <alignment horizontal="right" vertical="top" indent="1" shrinkToFit="1"/>
    </xf>
    <xf numFmtId="3" fontId="10" fillId="0" borderId="15" xfId="0" applyNumberFormat="1" applyFont="1" applyBorder="1" applyAlignment="1">
      <alignment horizontal="right" vertical="top" shrinkToFit="1"/>
    </xf>
    <xf numFmtId="0" fontId="0" fillId="0" borderId="0" xfId="0" applyAlignment="1">
      <alignment horizontal="left" vertical="top"/>
    </xf>
    <xf numFmtId="0" fontId="0" fillId="0" borderId="17" xfId="0" applyBorder="1" applyAlignment="1">
      <alignment horizontal="left" vertical="center" wrapText="1"/>
    </xf>
    <xf numFmtId="0" fontId="22" fillId="0" borderId="17" xfId="0" applyFont="1" applyBorder="1" applyAlignment="1">
      <alignment horizontal="left" vertical="center" wrapText="1" indent="2"/>
    </xf>
    <xf numFmtId="0" fontId="22" fillId="0" borderId="17" xfId="0" applyFont="1" applyBorder="1" applyAlignment="1">
      <alignment horizontal="left" vertical="center" wrapText="1"/>
    </xf>
    <xf numFmtId="0" fontId="22" fillId="0" borderId="17" xfId="0" applyFont="1" applyBorder="1" applyAlignment="1">
      <alignment horizontal="left" vertical="center" wrapText="1" indent="1"/>
    </xf>
    <xf numFmtId="0" fontId="22" fillId="0" borderId="17" xfId="0" applyFont="1" applyBorder="1" applyAlignment="1">
      <alignment horizontal="left" vertical="top" wrapText="1"/>
    </xf>
    <xf numFmtId="0" fontId="22" fillId="0" borderId="17" xfId="0" applyFont="1" applyBorder="1" applyAlignment="1">
      <alignment horizontal="left" vertical="top" wrapText="1" indent="1"/>
    </xf>
    <xf numFmtId="0" fontId="23" fillId="0" borderId="17" xfId="0" applyFont="1" applyBorder="1" applyAlignment="1">
      <alignment horizontal="left" vertical="top" wrapText="1"/>
    </xf>
    <xf numFmtId="0" fontId="0" fillId="0" borderId="17" xfId="0" applyBorder="1" applyAlignment="1">
      <alignment horizontal="left" wrapText="1"/>
    </xf>
    <xf numFmtId="0" fontId="24" fillId="0" borderId="17" xfId="0" applyFont="1" applyBorder="1" applyAlignment="1">
      <alignment horizontal="left" vertical="top" wrapText="1" indent="2"/>
    </xf>
    <xf numFmtId="3" fontId="25" fillId="0" borderId="17" xfId="0" applyNumberFormat="1" applyFont="1" applyBorder="1" applyAlignment="1">
      <alignment horizontal="right" vertical="center" shrinkToFit="1"/>
    </xf>
    <xf numFmtId="0" fontId="24" fillId="0" borderId="17" xfId="0" applyFont="1" applyBorder="1" applyAlignment="1">
      <alignment horizontal="right" vertical="center" wrapText="1"/>
    </xf>
    <xf numFmtId="3" fontId="25" fillId="0" borderId="17" xfId="0" applyNumberFormat="1" applyFont="1" applyBorder="1" applyAlignment="1">
      <alignment horizontal="right" vertical="top" shrinkToFit="1"/>
    </xf>
    <xf numFmtId="0" fontId="24" fillId="0" borderId="17" xfId="0" applyFont="1" applyBorder="1" applyAlignment="1">
      <alignment horizontal="right" vertical="top" wrapText="1"/>
    </xf>
    <xf numFmtId="0" fontId="0" fillId="0" borderId="17" xfId="0" applyBorder="1" applyAlignment="1">
      <alignment horizontal="left" vertical="top" wrapText="1" indent="2"/>
    </xf>
    <xf numFmtId="0" fontId="24" fillId="0" borderId="17" xfId="0" applyFont="1" applyBorder="1" applyAlignment="1">
      <alignment horizontal="right" wrapText="1"/>
    </xf>
    <xf numFmtId="3" fontId="25" fillId="0" borderId="17" xfId="0" applyNumberFormat="1" applyFont="1" applyBorder="1" applyAlignment="1">
      <alignment horizontal="right" shrinkToFit="1"/>
    </xf>
    <xf numFmtId="0" fontId="0" fillId="0" borderId="17" xfId="0" applyBorder="1" applyAlignment="1">
      <alignment horizontal="left" vertical="top" wrapText="1"/>
    </xf>
    <xf numFmtId="0" fontId="26" fillId="0" borderId="17" xfId="0" applyFont="1" applyBorder="1" applyAlignment="1">
      <alignment horizontal="left" vertical="top" wrapText="1" indent="2"/>
    </xf>
    <xf numFmtId="3" fontId="28" fillId="0" borderId="17" xfId="0" applyNumberFormat="1" applyFont="1" applyBorder="1" applyAlignment="1">
      <alignment horizontal="right" vertical="top" shrinkToFit="1"/>
    </xf>
    <xf numFmtId="0" fontId="24" fillId="0" borderId="17" xfId="0" applyFont="1" applyBorder="1" applyAlignment="1">
      <alignment horizontal="left" vertical="top" wrapText="1" indent="1"/>
    </xf>
    <xf numFmtId="0" fontId="24" fillId="0" borderId="17" xfId="0" applyFont="1" applyBorder="1" applyAlignment="1">
      <alignment horizontal="left" vertical="top" wrapText="1"/>
    </xf>
    <xf numFmtId="0" fontId="22" fillId="0" borderId="17" xfId="0" applyFont="1" applyBorder="1" applyAlignment="1">
      <alignment horizontal="right" vertical="top" wrapText="1"/>
    </xf>
    <xf numFmtId="37" fontId="28" fillId="0" borderId="17" xfId="0" applyNumberFormat="1" applyFont="1" applyBorder="1" applyAlignment="1">
      <alignment horizontal="right" vertical="top" shrinkToFit="1"/>
    </xf>
    <xf numFmtId="1" fontId="28" fillId="0" borderId="17" xfId="0" applyNumberFormat="1" applyFont="1" applyBorder="1" applyAlignment="1">
      <alignment horizontal="right" vertical="top" shrinkToFit="1"/>
    </xf>
    <xf numFmtId="1" fontId="25" fillId="0" borderId="17" xfId="0" applyNumberFormat="1" applyFont="1" applyBorder="1" applyAlignment="1">
      <alignment horizontal="right" vertical="top" shrinkToFit="1"/>
    </xf>
    <xf numFmtId="0" fontId="30" fillId="0" borderId="17" xfId="0" applyFont="1" applyBorder="1" applyAlignment="1">
      <alignment horizontal="left" vertical="top" wrapText="1" indent="1"/>
    </xf>
    <xf numFmtId="0" fontId="30" fillId="0" borderId="17" xfId="0" applyFont="1" applyBorder="1" applyAlignment="1">
      <alignment horizontal="left" vertical="top" wrapText="1"/>
    </xf>
    <xf numFmtId="0" fontId="30" fillId="0" borderId="17" xfId="0" applyFont="1" applyBorder="1" applyAlignment="1">
      <alignment horizontal="right" vertical="top" wrapText="1"/>
    </xf>
    <xf numFmtId="1" fontId="31" fillId="0" borderId="17" xfId="0" applyNumberFormat="1" applyFont="1" applyBorder="1" applyAlignment="1">
      <alignment horizontal="right" vertical="top" shrinkToFit="1"/>
    </xf>
    <xf numFmtId="3" fontId="31" fillId="0" borderId="17" xfId="0" applyNumberFormat="1" applyFont="1" applyBorder="1" applyAlignment="1">
      <alignment horizontal="right" vertical="top" shrinkToFit="1"/>
    </xf>
    <xf numFmtId="0" fontId="32" fillId="0" borderId="17" xfId="0" applyFont="1" applyBorder="1" applyAlignment="1">
      <alignment horizontal="left" vertical="top" wrapText="1" indent="2"/>
    </xf>
    <xf numFmtId="3" fontId="33" fillId="0" borderId="17" xfId="0" applyNumberFormat="1" applyFont="1" applyBorder="1" applyAlignment="1">
      <alignment horizontal="right" vertical="top" shrinkToFit="1"/>
    </xf>
    <xf numFmtId="0" fontId="32" fillId="0" borderId="17" xfId="0" applyFont="1" applyBorder="1" applyAlignment="1">
      <alignment horizontal="right" vertical="top" wrapText="1"/>
    </xf>
    <xf numFmtId="0" fontId="5" fillId="3" borderId="0" xfId="0" applyFont="1" applyFill="1" applyBorder="1" applyAlignment="1">
      <alignment horizontal="left" vertical="center"/>
    </xf>
    <xf numFmtId="0" fontId="8" fillId="3" borderId="0" xfId="0" applyFont="1" applyFill="1" applyBorder="1" applyAlignment="1">
      <alignment horizontal="right" vertical="center"/>
    </xf>
    <xf numFmtId="0" fontId="5" fillId="3" borderId="0" xfId="0" applyFont="1" applyFill="1" applyBorder="1" applyAlignment="1">
      <alignment horizontal="right" vertical="center"/>
    </xf>
    <xf numFmtId="9" fontId="4" fillId="3" borderId="0" xfId="2" applyFont="1" applyFill="1" applyBorder="1" applyAlignment="1">
      <alignment horizontal="right" vertical="top"/>
    </xf>
    <xf numFmtId="0" fontId="0" fillId="3" borderId="0" xfId="0" applyFill="1" applyBorder="1" applyAlignment="1">
      <alignment horizontal="left" vertical="top"/>
    </xf>
    <xf numFmtId="0" fontId="5" fillId="3" borderId="0" xfId="0" applyFont="1" applyFill="1" applyAlignment="1">
      <alignment horizontal="left" vertical="top" wrapText="1"/>
    </xf>
    <xf numFmtId="166" fontId="4" fillId="3" borderId="0" xfId="0" applyNumberFormat="1" applyFont="1" applyFill="1" applyBorder="1" applyAlignment="1">
      <alignment horizontal="left" vertical="top" shrinkToFit="1"/>
    </xf>
    <xf numFmtId="166" fontId="4" fillId="3" borderId="0" xfId="0" applyNumberFormat="1" applyFont="1" applyFill="1" applyBorder="1" applyAlignment="1">
      <alignment horizontal="right" vertical="top" shrinkToFit="1"/>
    </xf>
    <xf numFmtId="166" fontId="7" fillId="3" borderId="0" xfId="0" applyNumberFormat="1" applyFont="1" applyFill="1" applyBorder="1" applyAlignment="1">
      <alignment horizontal="right" vertical="top" shrinkToFit="1"/>
    </xf>
    <xf numFmtId="3" fontId="7" fillId="3" borderId="0" xfId="0" applyNumberFormat="1" applyFont="1" applyFill="1" applyBorder="1" applyAlignment="1">
      <alignment horizontal="right" vertical="top" shrinkToFit="1"/>
    </xf>
    <xf numFmtId="167" fontId="0" fillId="3" borderId="0" xfId="2" applyNumberFormat="1" applyFont="1" applyFill="1" applyBorder="1" applyAlignment="1">
      <alignment horizontal="right" vertical="top"/>
    </xf>
    <xf numFmtId="0" fontId="8" fillId="3" borderId="0" xfId="0" applyFont="1" applyFill="1" applyAlignment="1">
      <alignment horizontal="left" vertical="top" wrapText="1"/>
    </xf>
    <xf numFmtId="3" fontId="4" fillId="3" borderId="0" xfId="0" applyNumberFormat="1" applyFont="1" applyFill="1" applyBorder="1" applyAlignment="1">
      <alignment horizontal="right" vertical="top" shrinkToFit="1"/>
    </xf>
    <xf numFmtId="166" fontId="8" fillId="3" borderId="0" xfId="0" applyNumberFormat="1" applyFont="1" applyFill="1" applyBorder="1" applyAlignment="1">
      <alignment horizontal="right" vertical="top"/>
    </xf>
    <xf numFmtId="0" fontId="4" fillId="3" borderId="0" xfId="0" applyFont="1" applyFill="1" applyBorder="1" applyAlignment="1">
      <alignment horizontal="left"/>
    </xf>
    <xf numFmtId="166" fontId="4" fillId="3" borderId="0" xfId="0" applyNumberFormat="1" applyFont="1" applyFill="1" applyBorder="1" applyAlignment="1">
      <alignment vertical="top" shrinkToFit="1"/>
    </xf>
    <xf numFmtId="0" fontId="5" fillId="3" borderId="0" xfId="0" applyFont="1" applyFill="1" applyAlignment="1">
      <alignment horizontal="left" vertical="center" wrapText="1"/>
    </xf>
    <xf numFmtId="166" fontId="5" fillId="3" borderId="0" xfId="0" applyNumberFormat="1" applyFont="1" applyFill="1" applyBorder="1" applyAlignment="1">
      <alignment horizontal="right" vertical="center"/>
    </xf>
    <xf numFmtId="0" fontId="8" fillId="3" borderId="0" xfId="0" applyFont="1" applyFill="1" applyBorder="1" applyAlignment="1">
      <alignment horizontal="center" vertical="top"/>
    </xf>
    <xf numFmtId="9" fontId="8" fillId="3" borderId="0" xfId="2" applyFont="1" applyFill="1" applyBorder="1" applyAlignment="1">
      <alignment horizontal="right" vertical="top"/>
    </xf>
    <xf numFmtId="0" fontId="5" fillId="3" borderId="0" xfId="0" applyFont="1" applyFill="1" applyBorder="1" applyAlignment="1">
      <alignment horizontal="right" vertical="top"/>
    </xf>
    <xf numFmtId="0" fontId="8" fillId="3" borderId="0" xfId="0" applyFont="1" applyFill="1" applyBorder="1" applyAlignment="1">
      <alignment vertical="top"/>
    </xf>
    <xf numFmtId="0" fontId="8" fillId="3" borderId="0" xfId="0" applyFont="1" applyFill="1" applyAlignment="1">
      <alignment vertical="top"/>
    </xf>
    <xf numFmtId="166" fontId="8" fillId="3" borderId="0" xfId="0" applyNumberFormat="1" applyFont="1" applyFill="1" applyBorder="1" applyAlignment="1">
      <alignment vertical="top"/>
    </xf>
    <xf numFmtId="37" fontId="4" fillId="3" borderId="0" xfId="0" applyNumberFormat="1" applyFont="1" applyFill="1" applyBorder="1" applyAlignment="1">
      <alignment horizontal="center" vertical="top" shrinkToFit="1"/>
    </xf>
    <xf numFmtId="9" fontId="0" fillId="3" borderId="0" xfId="2" applyNumberFormat="1" applyFont="1" applyFill="1" applyBorder="1" applyAlignment="1">
      <alignment horizontal="right" vertical="top"/>
    </xf>
    <xf numFmtId="0" fontId="5" fillId="3" borderId="0" xfId="0" applyFont="1" applyFill="1" applyAlignment="1">
      <alignment horizontal="left" vertical="top" wrapText="1" indent="1"/>
    </xf>
    <xf numFmtId="9" fontId="7" fillId="3" borderId="0" xfId="2" applyFont="1" applyFill="1" applyBorder="1" applyAlignment="1">
      <alignment horizontal="right" vertical="top"/>
    </xf>
    <xf numFmtId="165" fontId="4" fillId="3" borderId="0" xfId="1" applyNumberFormat="1" applyFont="1" applyFill="1" applyAlignment="1">
      <alignment horizontal="left" vertical="top"/>
    </xf>
    <xf numFmtId="165" fontId="5" fillId="3" borderId="0" xfId="4" applyNumberFormat="1" applyFont="1" applyFill="1" applyBorder="1" applyAlignment="1">
      <alignment horizontal="left" vertical="top"/>
    </xf>
    <xf numFmtId="165" fontId="5" fillId="3" borderId="0" xfId="1" applyNumberFormat="1" applyFont="1" applyFill="1" applyBorder="1" applyAlignment="1">
      <alignment horizontal="left" vertical="top"/>
    </xf>
    <xf numFmtId="166" fontId="7" fillId="3" borderId="0" xfId="1" applyNumberFormat="1" applyFont="1" applyFill="1" applyAlignment="1">
      <alignment horizontal="right" vertical="top" shrinkToFit="1"/>
    </xf>
    <xf numFmtId="167" fontId="4" fillId="3" borderId="0" xfId="2" applyNumberFormat="1" applyFont="1" applyFill="1" applyAlignment="1">
      <alignment horizontal="right" vertical="top"/>
    </xf>
    <xf numFmtId="165" fontId="8" fillId="3" borderId="0" xfId="4" applyNumberFormat="1" applyFont="1" applyFill="1" applyAlignment="1">
      <alignment horizontal="left" vertical="top"/>
    </xf>
    <xf numFmtId="165" fontId="8" fillId="3" borderId="0" xfId="1" applyNumberFormat="1" applyFont="1" applyFill="1" applyAlignment="1">
      <alignment horizontal="left" vertical="top"/>
    </xf>
    <xf numFmtId="166" fontId="4" fillId="3" borderId="0" xfId="1" applyNumberFormat="1" applyFont="1" applyFill="1" applyAlignment="1">
      <alignment horizontal="right" vertical="top" shrinkToFit="1"/>
    </xf>
    <xf numFmtId="166" fontId="8" fillId="3" borderId="0" xfId="1" applyNumberFormat="1" applyFont="1" applyFill="1" applyAlignment="1">
      <alignment horizontal="right" vertical="top"/>
    </xf>
    <xf numFmtId="165" fontId="5" fillId="3" borderId="0" xfId="4" applyNumberFormat="1" applyFont="1" applyFill="1" applyAlignment="1">
      <alignment horizontal="left" vertical="top"/>
    </xf>
    <xf numFmtId="165" fontId="5" fillId="3" borderId="0" xfId="1" applyNumberFormat="1" applyFont="1" applyFill="1" applyAlignment="1">
      <alignment horizontal="left" vertical="top"/>
    </xf>
    <xf numFmtId="166" fontId="5" fillId="3" borderId="0" xfId="1" applyNumberFormat="1" applyFont="1" applyFill="1" applyAlignment="1">
      <alignment horizontal="right" vertical="top"/>
    </xf>
    <xf numFmtId="164" fontId="4" fillId="3" borderId="1" xfId="1" applyFont="1" applyFill="1" applyBorder="1" applyAlignment="1">
      <alignment horizontal="right" vertical="center" shrinkToFit="1"/>
    </xf>
    <xf numFmtId="164" fontId="4" fillId="3" borderId="0" xfId="1" applyFont="1" applyFill="1" applyBorder="1" applyAlignment="1">
      <alignment horizontal="right" vertical="center" shrinkToFit="1"/>
    </xf>
    <xf numFmtId="167" fontId="4" fillId="3" borderId="0" xfId="2" applyNumberFormat="1" applyFont="1" applyFill="1" applyAlignment="1">
      <alignment horizontal="left" vertical="top"/>
    </xf>
    <xf numFmtId="0" fontId="4" fillId="4" borderId="2" xfId="0" applyFont="1" applyFill="1" applyBorder="1" applyAlignment="1">
      <alignment vertical="top"/>
    </xf>
    <xf numFmtId="0" fontId="0" fillId="4" borderId="2" xfId="0" applyFill="1" applyBorder="1" applyAlignment="1"/>
    <xf numFmtId="0" fontId="4" fillId="4" borderId="2" xfId="0" applyFont="1" applyFill="1" applyBorder="1" applyAlignment="1">
      <alignment horizontal="center" vertical="top"/>
    </xf>
    <xf numFmtId="0" fontId="0" fillId="4" borderId="2" xfId="0" applyFill="1" applyBorder="1" applyAlignment="1">
      <alignment horizontal="left" vertical="top"/>
    </xf>
    <xf numFmtId="0" fontId="0" fillId="4" borderId="0" xfId="0" applyFill="1" applyBorder="1" applyAlignment="1">
      <alignment horizontal="left" vertical="top"/>
    </xf>
    <xf numFmtId="0" fontId="4" fillId="4" borderId="0" xfId="0" applyFont="1" applyFill="1" applyBorder="1" applyAlignment="1">
      <alignment horizontal="left" vertical="top"/>
    </xf>
    <xf numFmtId="9" fontId="4" fillId="4" borderId="0" xfId="2" applyFont="1" applyFill="1" applyBorder="1" applyAlignment="1">
      <alignment horizontal="right" vertical="top"/>
    </xf>
    <xf numFmtId="0" fontId="0" fillId="4" borderId="0" xfId="0" applyFill="1" applyAlignment="1"/>
    <xf numFmtId="0" fontId="9" fillId="4" borderId="0" xfId="0" applyFont="1" applyFill="1" applyBorder="1" applyAlignment="1">
      <alignment vertical="top"/>
    </xf>
    <xf numFmtId="0" fontId="4" fillId="4" borderId="0" xfId="0" applyFont="1" applyFill="1" applyBorder="1" applyAlignment="1">
      <alignment horizontal="center" vertical="top"/>
    </xf>
    <xf numFmtId="165" fontId="5" fillId="4" borderId="0" xfId="4" applyNumberFormat="1" applyFont="1" applyFill="1" applyBorder="1" applyAlignment="1">
      <alignment horizontal="left" vertical="center" wrapText="1"/>
    </xf>
    <xf numFmtId="165" fontId="4" fillId="4" borderId="0" xfId="1" applyNumberFormat="1" applyFont="1" applyFill="1" applyAlignment="1">
      <alignment horizontal="left" vertical="top"/>
    </xf>
    <xf numFmtId="165" fontId="4" fillId="4" borderId="2" xfId="1" applyNumberFormat="1" applyFont="1" applyFill="1" applyBorder="1" applyAlignment="1">
      <alignment horizontal="left"/>
    </xf>
    <xf numFmtId="165" fontId="5" fillId="4" borderId="2" xfId="1" applyNumberFormat="1" applyFont="1" applyFill="1" applyBorder="1" applyAlignment="1">
      <alignment horizontal="left"/>
    </xf>
    <xf numFmtId="0" fontId="5" fillId="4" borderId="2" xfId="1" applyNumberFormat="1" applyFont="1" applyFill="1" applyBorder="1" applyAlignment="1">
      <alignment horizontal="right"/>
    </xf>
    <xf numFmtId="165" fontId="5" fillId="4" borderId="2" xfId="1" applyNumberFormat="1" applyFont="1" applyFill="1" applyBorder="1" applyAlignment="1">
      <alignment horizontal="right"/>
    </xf>
    <xf numFmtId="0" fontId="18" fillId="2" borderId="0" xfId="5" applyFont="1" applyFill="1" applyAlignment="1" applyProtection="1">
      <alignment horizontal="center"/>
      <protection hidden="1"/>
    </xf>
    <xf numFmtId="1" fontId="33" fillId="0" borderId="17" xfId="0" applyNumberFormat="1" applyFont="1" applyBorder="1" applyAlignment="1">
      <alignment horizontal="right" vertical="top" shrinkToFit="1"/>
    </xf>
    <xf numFmtId="0" fontId="32" fillId="0" borderId="17" xfId="0" applyFont="1" applyBorder="1" applyAlignment="1">
      <alignment horizontal="left" vertical="top" wrapText="1"/>
    </xf>
    <xf numFmtId="0" fontId="14" fillId="4" borderId="5" xfId="5" applyFont="1" applyFill="1" applyBorder="1" applyProtection="1">
      <protection hidden="1"/>
    </xf>
    <xf numFmtId="0" fontId="17" fillId="4" borderId="6" xfId="5" applyFont="1" applyFill="1" applyBorder="1" applyProtection="1">
      <protection hidden="1"/>
    </xf>
    <xf numFmtId="0" fontId="12" fillId="4" borderId="6" xfId="5" applyFill="1" applyBorder="1" applyProtection="1">
      <protection hidden="1"/>
    </xf>
    <xf numFmtId="0" fontId="14" fillId="4" borderId="13" xfId="5" applyFont="1" applyFill="1" applyBorder="1" applyProtection="1">
      <protection hidden="1"/>
    </xf>
    <xf numFmtId="0" fontId="16" fillId="4" borderId="0" xfId="6" applyFill="1"/>
    <xf numFmtId="0" fontId="14" fillId="3" borderId="5" xfId="5" applyFont="1" applyFill="1" applyBorder="1" applyProtection="1">
      <protection hidden="1"/>
    </xf>
    <xf numFmtId="0" fontId="17" fillId="3" borderId="6" xfId="5" applyFont="1" applyFill="1" applyBorder="1" applyProtection="1">
      <protection hidden="1"/>
    </xf>
    <xf numFmtId="0" fontId="12" fillId="3" borderId="6" xfId="5" applyFill="1" applyBorder="1" applyProtection="1">
      <protection hidden="1"/>
    </xf>
    <xf numFmtId="0" fontId="5" fillId="4" borderId="0" xfId="0" applyFont="1" applyFill="1" applyAlignment="1">
      <alignment horizontal="left" vertical="center" wrapText="1"/>
    </xf>
    <xf numFmtId="166" fontId="4" fillId="4" borderId="0" xfId="0" applyNumberFormat="1" applyFont="1" applyFill="1" applyBorder="1" applyAlignment="1">
      <alignment horizontal="left" vertical="center" shrinkToFit="1"/>
    </xf>
    <xf numFmtId="166" fontId="4" fillId="4" borderId="0" xfId="0" applyNumberFormat="1" applyFont="1" applyFill="1" applyBorder="1" applyAlignment="1">
      <alignment horizontal="right" vertical="center" shrinkToFit="1"/>
    </xf>
    <xf numFmtId="166" fontId="7" fillId="4" borderId="0" xfId="0" applyNumberFormat="1" applyFont="1" applyFill="1" applyBorder="1" applyAlignment="1">
      <alignment horizontal="right" vertical="center" shrinkToFit="1"/>
    </xf>
    <xf numFmtId="3" fontId="7" fillId="4" borderId="0" xfId="0" applyNumberFormat="1" applyFont="1" applyFill="1" applyBorder="1" applyAlignment="1">
      <alignment horizontal="right" vertical="center" shrinkToFit="1"/>
    </xf>
    <xf numFmtId="167" fontId="0" fillId="4" borderId="0" xfId="2" applyNumberFormat="1" applyFont="1" applyFill="1" applyBorder="1" applyAlignment="1">
      <alignment horizontal="right" vertical="top"/>
    </xf>
    <xf numFmtId="0" fontId="8" fillId="4" borderId="0" xfId="0" applyFont="1" applyFill="1" applyAlignment="1">
      <alignment horizontal="left" vertical="top" wrapText="1"/>
    </xf>
    <xf numFmtId="166" fontId="4" fillId="4" borderId="0" xfId="0" applyNumberFormat="1" applyFont="1" applyFill="1" applyBorder="1" applyAlignment="1">
      <alignment horizontal="left" vertical="top" shrinkToFit="1"/>
    </xf>
    <xf numFmtId="166" fontId="4" fillId="4" borderId="0" xfId="0" applyNumberFormat="1" applyFont="1" applyFill="1" applyBorder="1" applyAlignment="1">
      <alignment horizontal="right" vertical="top" shrinkToFit="1"/>
    </xf>
    <xf numFmtId="3" fontId="4" fillId="4" borderId="0" xfId="0" applyNumberFormat="1" applyFont="1" applyFill="1" applyBorder="1" applyAlignment="1">
      <alignment horizontal="right" vertical="top" shrinkToFit="1"/>
    </xf>
    <xf numFmtId="0" fontId="5" fillId="4" borderId="0" xfId="0" applyFont="1" applyFill="1" applyAlignment="1">
      <alignment vertical="top" wrapText="1"/>
    </xf>
    <xf numFmtId="166" fontId="8" fillId="4" borderId="0" xfId="0" applyNumberFormat="1" applyFont="1" applyFill="1" applyBorder="1" applyAlignment="1">
      <alignment horizontal="right" vertical="top"/>
    </xf>
    <xf numFmtId="166" fontId="7" fillId="4" borderId="0" xfId="0" applyNumberFormat="1" applyFont="1" applyFill="1" applyBorder="1" applyAlignment="1">
      <alignment horizontal="right" vertical="top" shrinkToFit="1"/>
    </xf>
    <xf numFmtId="3" fontId="7" fillId="4" borderId="0" xfId="0" applyNumberFormat="1" applyFont="1" applyFill="1" applyBorder="1" applyAlignment="1">
      <alignment horizontal="right" vertical="top" shrinkToFit="1"/>
    </xf>
    <xf numFmtId="0" fontId="5" fillId="4" borderId="0" xfId="0" applyFont="1" applyFill="1" applyBorder="1" applyAlignment="1">
      <alignment vertical="top" wrapText="1"/>
    </xf>
    <xf numFmtId="0" fontId="4" fillId="4" borderId="0" xfId="0" applyFont="1" applyFill="1" applyBorder="1" applyAlignment="1">
      <alignment horizontal="left"/>
    </xf>
    <xf numFmtId="166" fontId="5" fillId="4" borderId="0" xfId="0" applyNumberFormat="1" applyFont="1" applyFill="1" applyBorder="1" applyAlignment="1">
      <alignment horizontal="right" vertical="top"/>
    </xf>
    <xf numFmtId="0" fontId="8" fillId="4" borderId="0" xfId="0" applyFont="1" applyFill="1" applyBorder="1" applyAlignment="1">
      <alignment vertical="top"/>
    </xf>
    <xf numFmtId="0" fontId="5" fillId="4" borderId="0" xfId="0" applyFont="1" applyFill="1" applyAlignment="1">
      <alignment horizontal="left" vertical="top" wrapText="1"/>
    </xf>
    <xf numFmtId="0" fontId="5" fillId="4" borderId="0" xfId="0" applyFont="1" applyFill="1" applyAlignment="1">
      <alignment horizontal="left" vertical="top"/>
    </xf>
    <xf numFmtId="166" fontId="4" fillId="4" borderId="0" xfId="0" applyNumberFormat="1" applyFont="1" applyFill="1" applyBorder="1" applyAlignment="1">
      <alignment vertical="top" shrinkToFit="1"/>
    </xf>
    <xf numFmtId="0" fontId="5" fillId="4" borderId="0" xfId="0" applyFont="1" applyFill="1" applyAlignment="1">
      <alignment horizontal="left" vertical="top" wrapText="1" indent="1"/>
    </xf>
    <xf numFmtId="9" fontId="7" fillId="4" borderId="0" xfId="2" applyFont="1" applyFill="1" applyBorder="1" applyAlignment="1">
      <alignment horizontal="right" vertical="top"/>
    </xf>
    <xf numFmtId="0" fontId="8" fillId="4" borderId="0" xfId="0" applyFont="1" applyFill="1" applyAlignment="1">
      <alignment vertical="top"/>
    </xf>
    <xf numFmtId="166" fontId="8" fillId="4" borderId="0" xfId="0" applyNumberFormat="1" applyFont="1" applyFill="1" applyBorder="1" applyAlignment="1">
      <alignment vertical="top"/>
    </xf>
    <xf numFmtId="166" fontId="4" fillId="4" borderId="0" xfId="0" applyNumberFormat="1" applyFont="1" applyFill="1" applyBorder="1" applyAlignment="1">
      <alignment horizontal="center" vertical="top" shrinkToFit="1"/>
    </xf>
    <xf numFmtId="0" fontId="8" fillId="4" borderId="0" xfId="0" applyFont="1" applyFill="1" applyBorder="1" applyAlignment="1">
      <alignment horizontal="right" vertical="top"/>
    </xf>
    <xf numFmtId="165" fontId="8" fillId="4" borderId="0" xfId="4" applyNumberFormat="1" applyFont="1" applyFill="1" applyAlignment="1">
      <alignment horizontal="left" vertical="top"/>
    </xf>
    <xf numFmtId="165" fontId="8" fillId="4" borderId="0" xfId="1" applyNumberFormat="1" applyFont="1" applyFill="1" applyAlignment="1">
      <alignment horizontal="left" vertical="top"/>
    </xf>
    <xf numFmtId="166" fontId="4" fillId="4" borderId="0" xfId="1" applyNumberFormat="1" applyFont="1" applyFill="1" applyAlignment="1">
      <alignment horizontal="right" vertical="top" shrinkToFit="1"/>
    </xf>
    <xf numFmtId="167" fontId="4" fillId="4" borderId="0" xfId="2" applyNumberFormat="1" applyFont="1" applyFill="1" applyAlignment="1">
      <alignment horizontal="right" vertical="top"/>
    </xf>
    <xf numFmtId="166" fontId="8" fillId="4" borderId="0" xfId="1" applyNumberFormat="1" applyFont="1" applyFill="1" applyAlignment="1">
      <alignment horizontal="right" vertical="top"/>
    </xf>
    <xf numFmtId="165" fontId="5" fillId="4" borderId="0" xfId="4" applyNumberFormat="1" applyFont="1" applyFill="1" applyAlignment="1">
      <alignment horizontal="left" vertical="top"/>
    </xf>
    <xf numFmtId="165" fontId="5" fillId="4" borderId="0" xfId="1" applyNumberFormat="1" applyFont="1" applyFill="1" applyAlignment="1">
      <alignment horizontal="left" vertical="top"/>
    </xf>
    <xf numFmtId="166" fontId="5" fillId="4" borderId="0" xfId="1" applyNumberFormat="1" applyFont="1" applyFill="1" applyAlignment="1">
      <alignment horizontal="right" vertical="top"/>
    </xf>
    <xf numFmtId="166" fontId="7" fillId="4" borderId="0" xfId="1" applyNumberFormat="1" applyFont="1" applyFill="1" applyAlignment="1">
      <alignment horizontal="right"/>
    </xf>
    <xf numFmtId="165" fontId="5" fillId="4" borderId="0" xfId="4" applyNumberFormat="1" applyFont="1" applyFill="1" applyAlignment="1">
      <alignment vertical="top"/>
    </xf>
    <xf numFmtId="0" fontId="9" fillId="4" borderId="0" xfId="0" applyFont="1" applyFill="1" applyBorder="1" applyAlignment="1">
      <alignment horizontal="left" vertical="top"/>
    </xf>
    <xf numFmtId="0" fontId="32" fillId="0" borderId="21" xfId="0" applyFont="1" applyBorder="1" applyAlignment="1">
      <alignment horizontal="left" vertical="top" wrapText="1"/>
    </xf>
    <xf numFmtId="0" fontId="32" fillId="0" borderId="22" xfId="0" applyFont="1" applyBorder="1" applyAlignment="1">
      <alignment horizontal="left" vertical="top" wrapText="1"/>
    </xf>
    <xf numFmtId="166" fontId="7" fillId="4" borderId="0" xfId="1" applyNumberFormat="1" applyFont="1" applyFill="1" applyAlignment="1">
      <alignment horizontal="right" vertical="top" shrinkToFit="1"/>
    </xf>
    <xf numFmtId="0" fontId="0" fillId="0" borderId="0" xfId="0" applyAlignment="1">
      <alignment horizontal="left" vertical="top" wrapText="1" indent="3"/>
    </xf>
    <xf numFmtId="0" fontId="0" fillId="0" borderId="0" xfId="0" applyAlignment="1">
      <alignment horizontal="left" vertical="top" wrapText="1" indent="2"/>
    </xf>
    <xf numFmtId="0" fontId="36" fillId="0" borderId="16" xfId="0" applyFont="1" applyBorder="1" applyAlignment="1">
      <alignment horizontal="right" vertical="top" wrapText="1"/>
    </xf>
    <xf numFmtId="0" fontId="0" fillId="0" borderId="1" xfId="0" applyBorder="1" applyAlignment="1">
      <alignment horizontal="left" wrapText="1"/>
    </xf>
    <xf numFmtId="0" fontId="38" fillId="0" borderId="0" xfId="0" applyFont="1" applyAlignment="1">
      <alignment horizontal="right" vertical="top" wrapText="1"/>
    </xf>
    <xf numFmtId="0" fontId="38" fillId="0" borderId="0" xfId="0" applyFont="1" applyAlignment="1">
      <alignment horizontal="left" vertical="top" wrapText="1"/>
    </xf>
    <xf numFmtId="3" fontId="39" fillId="0" borderId="0" xfId="0" applyNumberFormat="1" applyFont="1" applyAlignment="1">
      <alignment horizontal="right" vertical="top" shrinkToFit="1"/>
    </xf>
    <xf numFmtId="37" fontId="39" fillId="0" borderId="0" xfId="0" applyNumberFormat="1" applyFont="1" applyAlignment="1">
      <alignment horizontal="right" vertical="top" shrinkToFit="1"/>
    </xf>
    <xf numFmtId="3" fontId="40" fillId="0" borderId="0" xfId="0" applyNumberFormat="1" applyFont="1" applyAlignment="1">
      <alignment horizontal="right" vertical="top" shrinkToFit="1"/>
    </xf>
    <xf numFmtId="0" fontId="36" fillId="0" borderId="0" xfId="0" applyFont="1" applyAlignment="1">
      <alignment horizontal="right" vertical="top" wrapText="1"/>
    </xf>
    <xf numFmtId="37" fontId="40" fillId="0" borderId="0" xfId="0" applyNumberFormat="1" applyFont="1" applyAlignment="1">
      <alignment horizontal="right" vertical="top" shrinkToFit="1"/>
    </xf>
    <xf numFmtId="171" fontId="39" fillId="0" borderId="0" xfId="0" applyNumberFormat="1" applyFont="1" applyAlignment="1">
      <alignment horizontal="right" vertical="top" shrinkToFit="1"/>
    </xf>
    <xf numFmtId="168" fontId="39" fillId="0" borderId="0" xfId="0" applyNumberFormat="1" applyFont="1" applyAlignment="1">
      <alignment horizontal="right" vertical="top" shrinkToFit="1"/>
    </xf>
    <xf numFmtId="0" fontId="44" fillId="0" borderId="0" xfId="9" applyFont="1"/>
    <xf numFmtId="172" fontId="45" fillId="2" borderId="0" xfId="10" applyFont="1" applyFill="1"/>
    <xf numFmtId="0" fontId="46" fillId="0" borderId="23" xfId="9" applyFont="1" applyBorder="1"/>
    <xf numFmtId="0" fontId="46" fillId="0" borderId="5" xfId="9" applyFont="1" applyBorder="1"/>
    <xf numFmtId="0" fontId="44" fillId="0" borderId="6" xfId="9" applyFont="1" applyBorder="1"/>
    <xf numFmtId="0" fontId="44" fillId="0" borderId="7" xfId="9" applyFont="1" applyBorder="1"/>
    <xf numFmtId="0" fontId="44" fillId="0" borderId="9" xfId="9" applyFont="1" applyBorder="1"/>
    <xf numFmtId="0" fontId="44" fillId="0" borderId="2" xfId="9" applyFont="1" applyBorder="1"/>
    <xf numFmtId="0" fontId="44" fillId="0" borderId="10" xfId="9" applyFont="1" applyBorder="1"/>
    <xf numFmtId="0" fontId="44" fillId="0" borderId="24" xfId="9" applyFont="1" applyBorder="1" applyAlignment="1">
      <alignment horizontal="left"/>
    </xf>
    <xf numFmtId="0" fontId="44" fillId="0" borderId="25" xfId="9" applyFont="1" applyBorder="1" applyAlignment="1">
      <alignment horizontal="left"/>
    </xf>
    <xf numFmtId="0" fontId="49" fillId="4" borderId="23" xfId="8" applyFont="1" applyFill="1" applyBorder="1" applyAlignment="1">
      <alignment horizontal="center"/>
    </xf>
    <xf numFmtId="0" fontId="49" fillId="4" borderId="24" xfId="8" applyFont="1" applyFill="1" applyBorder="1" applyAlignment="1">
      <alignment horizontal="center"/>
    </xf>
    <xf numFmtId="0" fontId="49" fillId="4" borderId="25" xfId="8" applyFont="1" applyFill="1" applyBorder="1" applyAlignment="1">
      <alignment horizontal="center"/>
    </xf>
    <xf numFmtId="0" fontId="47" fillId="0" borderId="5" xfId="8" applyFont="1" applyBorder="1" applyAlignment="1">
      <alignment horizontal="center"/>
    </xf>
    <xf numFmtId="0" fontId="47" fillId="0" borderId="6" xfId="8" applyFont="1" applyBorder="1" applyAlignment="1">
      <alignment horizontal="center"/>
    </xf>
    <xf numFmtId="0" fontId="47" fillId="0" borderId="7" xfId="8" applyFont="1" applyBorder="1" applyAlignment="1">
      <alignment horizontal="center"/>
    </xf>
    <xf numFmtId="0" fontId="47" fillId="0" borderId="23" xfId="8" applyFont="1" applyBorder="1" applyAlignment="1">
      <alignment horizontal="center"/>
    </xf>
    <xf numFmtId="0" fontId="47" fillId="0" borderId="24" xfId="8" applyFont="1" applyBorder="1" applyAlignment="1">
      <alignment horizontal="center"/>
    </xf>
    <xf numFmtId="0" fontId="47" fillId="0" borderId="25" xfId="8" applyFont="1" applyBorder="1" applyAlignment="1">
      <alignment horizontal="center"/>
    </xf>
    <xf numFmtId="0" fontId="48" fillId="4" borderId="23" xfId="8" applyFont="1" applyFill="1" applyBorder="1" applyAlignment="1">
      <alignment horizontal="center"/>
    </xf>
    <xf numFmtId="0" fontId="48" fillId="4" borderId="24" xfId="8" applyFont="1" applyFill="1" applyBorder="1" applyAlignment="1">
      <alignment horizontal="center"/>
    </xf>
    <xf numFmtId="0" fontId="48" fillId="4" borderId="25" xfId="8" applyFont="1" applyFill="1" applyBorder="1" applyAlignment="1">
      <alignment horizontal="center"/>
    </xf>
    <xf numFmtId="0" fontId="18" fillId="0" borderId="0" xfId="5" applyFont="1"/>
    <xf numFmtId="0" fontId="14" fillId="4" borderId="5" xfId="5" applyFont="1" applyFill="1" applyBorder="1" applyProtection="1">
      <protection hidden="1"/>
    </xf>
    <xf numFmtId="0" fontId="16" fillId="4" borderId="6" xfId="6" applyFill="1" applyBorder="1"/>
    <xf numFmtId="0" fontId="16" fillId="4" borderId="7" xfId="6" applyFill="1" applyBorder="1"/>
    <xf numFmtId="2" fontId="12" fillId="4" borderId="8" xfId="7" applyNumberFormat="1" applyFont="1" applyFill="1" applyBorder="1" applyAlignment="1" applyProtection="1">
      <alignment horizontal="center" vertical="center"/>
      <protection hidden="1"/>
    </xf>
    <xf numFmtId="2" fontId="12" fillId="4" borderId="11" xfId="7" applyNumberFormat="1" applyFont="1" applyFill="1" applyBorder="1" applyAlignment="1" applyProtection="1">
      <alignment horizontal="center" vertical="center"/>
      <protection hidden="1"/>
    </xf>
    <xf numFmtId="0" fontId="17" fillId="4" borderId="9" xfId="5" applyFont="1" applyFill="1" applyBorder="1" applyProtection="1">
      <protection hidden="1"/>
    </xf>
    <xf numFmtId="0" fontId="16" fillId="4" borderId="2" xfId="6" applyFill="1" applyBorder="1"/>
    <xf numFmtId="0" fontId="16" fillId="4" borderId="10" xfId="6" applyFill="1" applyBorder="1"/>
    <xf numFmtId="0" fontId="14" fillId="3" borderId="5" xfId="5" applyFont="1" applyFill="1" applyBorder="1" applyProtection="1">
      <protection hidden="1"/>
    </xf>
    <xf numFmtId="0" fontId="16" fillId="3" borderId="6" xfId="6" applyFill="1" applyBorder="1"/>
    <xf numFmtId="0" fontId="16" fillId="3" borderId="7" xfId="6" applyFill="1" applyBorder="1"/>
    <xf numFmtId="2" fontId="12" fillId="3" borderId="8" xfId="7" applyNumberFormat="1" applyFont="1" applyFill="1" applyBorder="1" applyAlignment="1" applyProtection="1">
      <alignment horizontal="center" vertical="center"/>
      <protection hidden="1"/>
    </xf>
    <xf numFmtId="2" fontId="12" fillId="3" borderId="11" xfId="7" applyNumberFormat="1" applyFont="1" applyFill="1" applyBorder="1" applyAlignment="1" applyProtection="1">
      <alignment horizontal="center" vertical="center"/>
      <protection hidden="1"/>
    </xf>
    <xf numFmtId="0" fontId="17" fillId="3" borderId="9" xfId="5" applyFont="1" applyFill="1" applyBorder="1" applyProtection="1">
      <protection hidden="1"/>
    </xf>
    <xf numFmtId="0" fontId="16" fillId="3" borderId="2" xfId="6" applyFill="1" applyBorder="1"/>
    <xf numFmtId="0" fontId="16" fillId="3" borderId="10" xfId="6" applyFill="1" applyBorder="1"/>
    <xf numFmtId="2" fontId="16" fillId="3" borderId="11" xfId="6" applyNumberFormat="1" applyFill="1" applyBorder="1" applyAlignment="1">
      <alignment horizontal="center" vertical="center"/>
    </xf>
    <xf numFmtId="10" fontId="12" fillId="4" borderId="8" xfId="7" applyNumberFormat="1" applyFont="1" applyFill="1" applyBorder="1" applyAlignment="1" applyProtection="1">
      <alignment horizontal="center" vertical="center"/>
      <protection hidden="1"/>
    </xf>
    <xf numFmtId="10" fontId="12" fillId="4" borderId="11" xfId="7" applyNumberFormat="1" applyFont="1" applyFill="1" applyBorder="1" applyAlignment="1" applyProtection="1">
      <alignment horizontal="center" vertical="center"/>
      <protection hidden="1"/>
    </xf>
    <xf numFmtId="3" fontId="12" fillId="4" borderId="8" xfId="5" applyNumberFormat="1" applyFill="1" applyBorder="1" applyAlignment="1" applyProtection="1">
      <alignment horizontal="center" vertical="center"/>
      <protection hidden="1"/>
    </xf>
    <xf numFmtId="0" fontId="16" fillId="4" borderId="11" xfId="6" applyFill="1" applyBorder="1" applyAlignment="1">
      <alignment horizontal="center" vertical="center"/>
    </xf>
    <xf numFmtId="9" fontId="12" fillId="3" borderId="8" xfId="5" applyNumberFormat="1" applyFill="1" applyBorder="1" applyAlignment="1" applyProtection="1">
      <alignment horizontal="center" vertical="center"/>
      <protection hidden="1"/>
    </xf>
    <xf numFmtId="0" fontId="16" fillId="3" borderId="11" xfId="6" applyFill="1" applyBorder="1" applyAlignment="1">
      <alignment horizontal="center" vertical="center"/>
    </xf>
    <xf numFmtId="2" fontId="12" fillId="4" borderId="8" xfId="5" applyNumberFormat="1" applyFill="1" applyBorder="1" applyAlignment="1" applyProtection="1">
      <alignment horizontal="center" vertical="center"/>
      <protection hidden="1"/>
    </xf>
    <xf numFmtId="2" fontId="16" fillId="4" borderId="11" xfId="6" applyNumberFormat="1" applyFill="1" applyBorder="1" applyAlignment="1">
      <alignment horizontal="center" vertical="center"/>
    </xf>
    <xf numFmtId="2" fontId="12" fillId="3" borderId="8" xfId="5" applyNumberFormat="1" applyFill="1" applyBorder="1" applyAlignment="1" applyProtection="1">
      <alignment horizontal="center" vertical="center"/>
      <protection hidden="1"/>
    </xf>
    <xf numFmtId="2" fontId="12" fillId="3" borderId="8" xfId="2" applyNumberFormat="1" applyFont="1" applyFill="1" applyBorder="1" applyAlignment="1" applyProtection="1">
      <alignment horizontal="center" vertical="center"/>
      <protection hidden="1"/>
    </xf>
    <xf numFmtId="2" fontId="12" fillId="3" borderId="11" xfId="2" applyNumberFormat="1" applyFont="1" applyFill="1" applyBorder="1" applyAlignment="1" applyProtection="1">
      <alignment horizontal="center" vertical="center"/>
      <protection hidden="1"/>
    </xf>
    <xf numFmtId="2" fontId="12" fillId="4" borderId="12" xfId="7" applyNumberFormat="1" applyFont="1" applyFill="1" applyBorder="1" applyAlignment="1" applyProtection="1">
      <alignment horizontal="center" vertical="center"/>
      <protection hidden="1"/>
    </xf>
    <xf numFmtId="2" fontId="12" fillId="4" borderId="11" xfId="5" applyNumberFormat="1" applyFill="1" applyBorder="1" applyAlignment="1" applyProtection="1">
      <alignment horizontal="center" vertical="center"/>
      <protection hidden="1"/>
    </xf>
    <xf numFmtId="2" fontId="12" fillId="3" borderId="11" xfId="5" applyNumberFormat="1" applyFill="1" applyBorder="1" applyAlignment="1" applyProtection="1">
      <alignment horizontal="center" vertical="center"/>
      <protection hidden="1"/>
    </xf>
    <xf numFmtId="0" fontId="12" fillId="0" borderId="0" xfId="5" applyAlignment="1" applyProtection="1">
      <alignment horizontal="center" vertical="center"/>
      <protection hidden="1"/>
    </xf>
    <xf numFmtId="0" fontId="12" fillId="0" borderId="2" xfId="5" applyBorder="1" applyAlignment="1" applyProtection="1">
      <alignment horizontal="center" vertical="center"/>
      <protection hidden="1"/>
    </xf>
    <xf numFmtId="2" fontId="12" fillId="3" borderId="8" xfId="7" applyNumberFormat="1" applyFont="1" applyFill="1" applyBorder="1" applyAlignment="1" applyProtection="1">
      <alignment horizontal="center" vertical="center" wrapText="1"/>
      <protection hidden="1"/>
    </xf>
    <xf numFmtId="2" fontId="16" fillId="3" borderId="11" xfId="6" applyNumberFormat="1" applyFill="1" applyBorder="1" applyAlignment="1">
      <alignment horizontal="center" vertical="center" wrapText="1"/>
    </xf>
    <xf numFmtId="9" fontId="16" fillId="4" borderId="8" xfId="6" applyNumberFormat="1" applyFill="1" applyBorder="1" applyAlignment="1">
      <alignment horizontal="center" vertical="center" wrapText="1"/>
    </xf>
    <xf numFmtId="9" fontId="16" fillId="4" borderId="12" xfId="6" applyNumberFormat="1" applyFill="1" applyBorder="1" applyAlignment="1">
      <alignment horizontal="center" vertical="center" wrapText="1"/>
    </xf>
    <xf numFmtId="9" fontId="16" fillId="4" borderId="11" xfId="6" applyNumberFormat="1" applyFill="1" applyBorder="1" applyAlignment="1">
      <alignment horizontal="center" vertical="center" wrapText="1"/>
    </xf>
    <xf numFmtId="0" fontId="14" fillId="4" borderId="13" xfId="5" applyFont="1" applyFill="1" applyBorder="1" applyProtection="1">
      <protection hidden="1"/>
    </xf>
    <xf numFmtId="0" fontId="16" fillId="4" borderId="0" xfId="6" applyFill="1"/>
    <xf numFmtId="0" fontId="16" fillId="4" borderId="14" xfId="6" applyFill="1" applyBorder="1"/>
    <xf numFmtId="167" fontId="12" fillId="4" borderId="8" xfId="7" applyNumberFormat="1" applyFont="1" applyFill="1" applyBorder="1" applyAlignment="1" applyProtection="1">
      <alignment horizontal="center" vertical="center"/>
      <protection hidden="1"/>
    </xf>
    <xf numFmtId="167" fontId="12" fillId="4" borderId="11" xfId="7" applyNumberFormat="1" applyFont="1" applyFill="1" applyBorder="1" applyAlignment="1" applyProtection="1">
      <alignment horizontal="center" vertical="center"/>
      <protection hidden="1"/>
    </xf>
    <xf numFmtId="167" fontId="12" fillId="3" borderId="8" xfId="7" applyNumberFormat="1" applyFont="1" applyFill="1" applyBorder="1" applyAlignment="1" applyProtection="1">
      <alignment horizontal="center" vertical="center"/>
      <protection hidden="1"/>
    </xf>
    <xf numFmtId="10" fontId="16" fillId="4" borderId="11" xfId="6" applyNumberFormat="1" applyFill="1" applyBorder="1" applyAlignment="1">
      <alignment horizontal="center" vertical="center"/>
    </xf>
    <xf numFmtId="167" fontId="12" fillId="3" borderId="11" xfId="7" applyNumberFormat="1" applyFont="1" applyFill="1" applyBorder="1" applyAlignment="1" applyProtection="1">
      <alignment horizontal="center" vertical="center"/>
      <protection hidden="1"/>
    </xf>
    <xf numFmtId="10" fontId="12" fillId="3" borderId="8" xfId="7" applyNumberFormat="1" applyFont="1" applyFill="1" applyBorder="1" applyAlignment="1" applyProtection="1">
      <alignment horizontal="center" vertical="center"/>
      <protection hidden="1"/>
    </xf>
    <xf numFmtId="10" fontId="12" fillId="3" borderId="11" xfId="7" applyNumberFormat="1" applyFont="1" applyFill="1" applyBorder="1" applyAlignment="1" applyProtection="1">
      <alignment horizontal="center" vertical="center"/>
      <protection hidden="1"/>
    </xf>
    <xf numFmtId="164" fontId="12" fillId="2" borderId="0" xfId="4" applyFont="1" applyFill="1" applyBorder="1" applyAlignment="1" applyProtection="1">
      <alignment horizontal="center" vertical="center"/>
      <protection hidden="1"/>
    </xf>
    <xf numFmtId="164" fontId="16" fillId="2" borderId="0" xfId="4" applyFont="1" applyFill="1" applyBorder="1" applyAlignment="1">
      <alignment horizontal="center" vertical="center"/>
    </xf>
    <xf numFmtId="0" fontId="7" fillId="4" borderId="2" xfId="0" applyFont="1" applyFill="1" applyBorder="1" applyAlignment="1">
      <alignment horizontal="center" vertical="top"/>
    </xf>
    <xf numFmtId="0" fontId="5" fillId="4" borderId="0" xfId="1" applyNumberFormat="1" applyFont="1" applyFill="1" applyBorder="1" applyAlignment="1">
      <alignment horizontal="center" wrapText="1"/>
    </xf>
    <xf numFmtId="0" fontId="5" fillId="4" borderId="2" xfId="1" applyNumberFormat="1" applyFont="1" applyFill="1" applyBorder="1" applyAlignment="1">
      <alignment horizontal="center" wrapText="1"/>
    </xf>
    <xf numFmtId="167" fontId="10" fillId="4" borderId="0" xfId="2" applyNumberFormat="1" applyFont="1" applyFill="1" applyBorder="1" applyAlignment="1">
      <alignment horizontal="center" vertical="top" wrapText="1"/>
    </xf>
    <xf numFmtId="167" fontId="10" fillId="4" borderId="2" xfId="2" applyNumberFormat="1" applyFont="1" applyFill="1" applyBorder="1" applyAlignment="1">
      <alignment horizontal="center" vertical="top" wrapText="1"/>
    </xf>
    <xf numFmtId="0" fontId="11" fillId="0" borderId="15" xfId="0" applyFont="1" applyBorder="1" applyAlignment="1">
      <alignment horizontal="center" vertical="top" wrapText="1"/>
    </xf>
    <xf numFmtId="0" fontId="20" fillId="0" borderId="0" xfId="0" applyFont="1" applyAlignment="1">
      <alignment horizontal="center" vertical="top" wrapText="1"/>
    </xf>
    <xf numFmtId="0" fontId="21" fillId="0" borderId="0" xfId="0" applyFont="1" applyAlignment="1">
      <alignment horizontal="left" vertical="top" wrapText="1" indent="3"/>
    </xf>
    <xf numFmtId="0" fontId="0" fillId="0" borderId="0" xfId="0" applyAlignment="1">
      <alignment horizontal="left" vertical="top" wrapText="1" indent="8"/>
    </xf>
    <xf numFmtId="0" fontId="32" fillId="0" borderId="18" xfId="0" applyFont="1" applyBorder="1" applyAlignment="1">
      <alignment horizontal="left" vertical="top" wrapText="1"/>
    </xf>
    <xf numFmtId="0" fontId="32" fillId="0" borderId="15" xfId="0" applyFont="1" applyBorder="1" applyAlignment="1">
      <alignment horizontal="left" vertical="top" wrapText="1"/>
    </xf>
    <xf numFmtId="0" fontId="32" fillId="0" borderId="19" xfId="0" applyFont="1" applyBorder="1" applyAlignment="1">
      <alignment horizontal="left" vertical="top" wrapText="1"/>
    </xf>
    <xf numFmtId="1" fontId="33" fillId="0" borderId="18" xfId="0" applyNumberFormat="1" applyFont="1" applyBorder="1" applyAlignment="1">
      <alignment horizontal="right" vertical="top" shrinkToFit="1"/>
    </xf>
    <xf numFmtId="1" fontId="33" fillId="0" borderId="15" xfId="0" applyNumberFormat="1" applyFont="1" applyBorder="1" applyAlignment="1">
      <alignment horizontal="right" vertical="top" shrinkToFit="1"/>
    </xf>
    <xf numFmtId="1" fontId="33" fillId="0" borderId="19" xfId="0" applyNumberFormat="1" applyFont="1" applyBorder="1" applyAlignment="1">
      <alignment horizontal="right" vertical="top" shrinkToFit="1"/>
    </xf>
    <xf numFmtId="3" fontId="33" fillId="0" borderId="18" xfId="0" applyNumberFormat="1" applyFont="1" applyBorder="1" applyAlignment="1">
      <alignment horizontal="right" vertical="top" shrinkToFit="1"/>
    </xf>
    <xf numFmtId="3" fontId="33" fillId="0" borderId="15" xfId="0" applyNumberFormat="1" applyFont="1" applyBorder="1" applyAlignment="1">
      <alignment horizontal="right" vertical="top" shrinkToFit="1"/>
    </xf>
    <xf numFmtId="3" fontId="33" fillId="0" borderId="19" xfId="0" applyNumberFormat="1" applyFont="1" applyBorder="1" applyAlignment="1">
      <alignment horizontal="right" vertical="top" shrinkToFit="1"/>
    </xf>
    <xf numFmtId="0" fontId="32" fillId="0" borderId="18" xfId="0" applyFont="1" applyBorder="1" applyAlignment="1">
      <alignment horizontal="right" vertical="top" wrapText="1"/>
    </xf>
    <xf numFmtId="0" fontId="32" fillId="0" borderId="15" xfId="0" applyFont="1" applyBorder="1" applyAlignment="1">
      <alignment horizontal="right" vertical="top" wrapText="1"/>
    </xf>
    <xf numFmtId="0" fontId="32" fillId="0" borderId="19" xfId="0" applyFont="1" applyBorder="1" applyAlignment="1">
      <alignment horizontal="right" vertical="top" wrapText="1"/>
    </xf>
    <xf numFmtId="0" fontId="0" fillId="0" borderId="0" xfId="0" applyAlignment="1">
      <alignment horizontal="left" vertical="top" wrapText="1" indent="2"/>
    </xf>
    <xf numFmtId="0" fontId="0" fillId="0" borderId="16" xfId="0" applyBorder="1" applyAlignment="1">
      <alignment horizontal="left" wrapText="1"/>
    </xf>
    <xf numFmtId="0" fontId="0" fillId="0" borderId="20" xfId="0" applyBorder="1" applyAlignment="1">
      <alignment horizontal="left" wrapText="1"/>
    </xf>
    <xf numFmtId="0" fontId="30" fillId="0" borderId="18" xfId="0" applyFont="1" applyBorder="1" applyAlignment="1">
      <alignment horizontal="right" vertical="top" wrapText="1"/>
    </xf>
    <xf numFmtId="0" fontId="30" fillId="0" borderId="15" xfId="0" applyFont="1" applyBorder="1" applyAlignment="1">
      <alignment horizontal="right" vertical="top" wrapText="1"/>
    </xf>
    <xf numFmtId="0" fontId="30" fillId="0" borderId="19" xfId="0" applyFont="1" applyBorder="1" applyAlignment="1">
      <alignment horizontal="right" vertical="top" wrapText="1"/>
    </xf>
    <xf numFmtId="0" fontId="30" fillId="0" borderId="18" xfId="0" applyFont="1" applyBorder="1" applyAlignment="1">
      <alignment horizontal="left" vertical="top" wrapText="1"/>
    </xf>
    <xf numFmtId="0" fontId="30" fillId="0" borderId="15" xfId="0" applyFont="1" applyBorder="1" applyAlignment="1">
      <alignment horizontal="left" vertical="top" wrapText="1"/>
    </xf>
    <xf numFmtId="0" fontId="30" fillId="0" borderId="19" xfId="0" applyFont="1" applyBorder="1" applyAlignment="1">
      <alignment horizontal="left" vertical="top" wrapText="1"/>
    </xf>
    <xf numFmtId="3" fontId="31" fillId="0" borderId="18" xfId="0" applyNumberFormat="1" applyFont="1" applyBorder="1" applyAlignment="1">
      <alignment horizontal="right" vertical="top" shrinkToFit="1"/>
    </xf>
    <xf numFmtId="3" fontId="31" fillId="0" borderId="15" xfId="0" applyNumberFormat="1" applyFont="1" applyBorder="1" applyAlignment="1">
      <alignment horizontal="right" vertical="top" shrinkToFit="1"/>
    </xf>
    <xf numFmtId="3" fontId="31" fillId="0" borderId="19" xfId="0" applyNumberFormat="1" applyFont="1" applyBorder="1" applyAlignment="1">
      <alignment horizontal="right" vertical="top" shrinkToFit="1"/>
    </xf>
    <xf numFmtId="0" fontId="30" fillId="0" borderId="18" xfId="0" applyFont="1" applyBorder="1" applyAlignment="1">
      <alignment horizontal="left" vertical="top" wrapText="1" indent="13"/>
    </xf>
    <xf numFmtId="0" fontId="30" fillId="0" borderId="15" xfId="0" applyFont="1" applyBorder="1" applyAlignment="1">
      <alignment horizontal="left" vertical="top" wrapText="1" indent="13"/>
    </xf>
    <xf numFmtId="0" fontId="30" fillId="0" borderId="19" xfId="0" applyFont="1" applyBorder="1" applyAlignment="1">
      <alignment horizontal="left" vertical="top" wrapText="1" indent="13"/>
    </xf>
    <xf numFmtId="0" fontId="30" fillId="0" borderId="18" xfId="0" applyFont="1" applyBorder="1" applyAlignment="1">
      <alignment horizontal="left" vertical="top" wrapText="1" indent="12"/>
    </xf>
    <xf numFmtId="0" fontId="30" fillId="0" borderId="15" xfId="0" applyFont="1" applyBorder="1" applyAlignment="1">
      <alignment horizontal="left" vertical="top" wrapText="1" indent="12"/>
    </xf>
    <xf numFmtId="0" fontId="30" fillId="0" borderId="19" xfId="0" applyFont="1" applyBorder="1" applyAlignment="1">
      <alignment horizontal="left" vertical="top" wrapText="1" indent="12"/>
    </xf>
    <xf numFmtId="0" fontId="0" fillId="0" borderId="18" xfId="0" applyBorder="1" applyAlignment="1">
      <alignment horizontal="left" vertical="top" wrapText="1"/>
    </xf>
    <xf numFmtId="0" fontId="0" fillId="0" borderId="19" xfId="0" applyBorder="1" applyAlignment="1">
      <alignment horizontal="left" vertical="top" wrapText="1"/>
    </xf>
    <xf numFmtId="170" fontId="31" fillId="0" borderId="18" xfId="0" applyNumberFormat="1" applyFont="1" applyBorder="1" applyAlignment="1">
      <alignment horizontal="right" vertical="center" shrinkToFit="1"/>
    </xf>
    <xf numFmtId="170" fontId="31" fillId="0" borderId="19" xfId="0" applyNumberFormat="1" applyFont="1" applyBorder="1" applyAlignment="1">
      <alignment horizontal="right" vertical="center" shrinkToFit="1"/>
    </xf>
    <xf numFmtId="170" fontId="31" fillId="0" borderId="18" xfId="0" applyNumberFormat="1" applyFont="1" applyBorder="1" applyAlignment="1">
      <alignment horizontal="right" vertical="center" indent="1" shrinkToFit="1"/>
    </xf>
    <xf numFmtId="170" fontId="31" fillId="0" borderId="15" xfId="0" applyNumberFormat="1" applyFont="1" applyBorder="1" applyAlignment="1">
      <alignment horizontal="right" vertical="center" indent="1" shrinkToFit="1"/>
    </xf>
    <xf numFmtId="170" fontId="31" fillId="0" borderId="19" xfId="0" applyNumberFormat="1" applyFont="1" applyBorder="1" applyAlignment="1">
      <alignment horizontal="right" vertical="center" indent="1" shrinkToFit="1"/>
    </xf>
    <xf numFmtId="0" fontId="30" fillId="0" borderId="18" xfId="0" applyFont="1" applyBorder="1" applyAlignment="1">
      <alignment horizontal="left" vertical="center" wrapText="1" indent="1"/>
    </xf>
    <xf numFmtId="0" fontId="30" fillId="0" borderId="15" xfId="0" applyFont="1" applyBorder="1" applyAlignment="1">
      <alignment horizontal="left" vertical="center" wrapText="1" indent="1"/>
    </xf>
    <xf numFmtId="0" fontId="30" fillId="0" borderId="19" xfId="0" applyFont="1" applyBorder="1" applyAlignment="1">
      <alignment horizontal="left" vertical="center" wrapText="1" indent="1"/>
    </xf>
    <xf numFmtId="0" fontId="30" fillId="0" borderId="18" xfId="0" applyFont="1" applyBorder="1" applyAlignment="1">
      <alignment horizontal="left" vertical="center" wrapText="1"/>
    </xf>
    <xf numFmtId="0" fontId="30" fillId="0" borderId="15" xfId="0" applyFont="1" applyBorder="1" applyAlignment="1">
      <alignment horizontal="left" vertical="center" wrapText="1"/>
    </xf>
    <xf numFmtId="0" fontId="30" fillId="0" borderId="19" xfId="0" applyFont="1" applyBorder="1" applyAlignment="1">
      <alignment horizontal="left" vertical="center" wrapText="1"/>
    </xf>
    <xf numFmtId="3" fontId="33" fillId="0" borderId="18" xfId="0" applyNumberFormat="1" applyFont="1" applyBorder="1" applyAlignment="1">
      <alignment horizontal="left" vertical="top" indent="2" shrinkToFit="1"/>
    </xf>
    <xf numFmtId="3" fontId="33" fillId="0" borderId="19" xfId="0" applyNumberFormat="1" applyFont="1" applyBorder="1" applyAlignment="1">
      <alignment horizontal="left" vertical="top" indent="2" shrinkToFi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3" fontId="33" fillId="0" borderId="18" xfId="0" applyNumberFormat="1" applyFont="1" applyBorder="1" applyAlignment="1">
      <alignment horizontal="right" vertical="center" shrinkToFit="1"/>
    </xf>
    <xf numFmtId="3" fontId="33" fillId="0" borderId="15" xfId="0" applyNumberFormat="1" applyFont="1" applyBorder="1" applyAlignment="1">
      <alignment horizontal="right" vertical="center" shrinkToFit="1"/>
    </xf>
    <xf numFmtId="3" fontId="33" fillId="0" borderId="19" xfId="0" applyNumberFormat="1" applyFont="1" applyBorder="1" applyAlignment="1">
      <alignment horizontal="right" vertical="center" shrinkToFit="1"/>
    </xf>
    <xf numFmtId="0" fontId="32" fillId="0" borderId="0" xfId="0" applyFont="1" applyAlignment="1">
      <alignment horizontal="left" vertical="top" wrapText="1" indent="3"/>
    </xf>
    <xf numFmtId="170" fontId="31" fillId="0" borderId="15" xfId="0" applyNumberFormat="1" applyFont="1" applyBorder="1" applyAlignment="1">
      <alignment horizontal="right" vertical="center" shrinkToFit="1"/>
    </xf>
    <xf numFmtId="0" fontId="30" fillId="0" borderId="18" xfId="0" applyFont="1" applyBorder="1" applyAlignment="1">
      <alignment horizontal="right" vertical="center" wrapText="1"/>
    </xf>
    <xf numFmtId="0" fontId="30" fillId="0" borderId="15" xfId="0" applyFont="1" applyBorder="1" applyAlignment="1">
      <alignment horizontal="right" vertical="center" wrapText="1"/>
    </xf>
    <xf numFmtId="0" fontId="30" fillId="0" borderId="19" xfId="0" applyFont="1" applyBorder="1" applyAlignment="1">
      <alignment horizontal="right" vertical="center" wrapText="1"/>
    </xf>
    <xf numFmtId="3" fontId="33" fillId="0" borderId="18" xfId="0" applyNumberFormat="1" applyFont="1" applyBorder="1" applyAlignment="1">
      <alignment horizontal="right" vertical="top" indent="1" shrinkToFit="1"/>
    </xf>
    <xf numFmtId="3" fontId="33" fillId="0" borderId="15" xfId="0" applyNumberFormat="1" applyFont="1" applyBorder="1" applyAlignment="1">
      <alignment horizontal="right" vertical="top" indent="1" shrinkToFit="1"/>
    </xf>
    <xf numFmtId="3" fontId="33" fillId="0" borderId="19" xfId="0" applyNumberFormat="1" applyFont="1" applyBorder="1" applyAlignment="1">
      <alignment horizontal="right" vertical="top" indent="1" shrinkToFit="1"/>
    </xf>
    <xf numFmtId="3" fontId="33" fillId="0" borderId="18" xfId="0" applyNumberFormat="1" applyFont="1" applyBorder="1" applyAlignment="1">
      <alignment horizontal="left" vertical="top" indent="4" shrinkToFit="1"/>
    </xf>
    <xf numFmtId="3" fontId="33" fillId="0" borderId="15" xfId="0" applyNumberFormat="1" applyFont="1" applyBorder="1" applyAlignment="1">
      <alignment horizontal="left" vertical="top" indent="4" shrinkToFit="1"/>
    </xf>
    <xf numFmtId="3" fontId="33" fillId="0" borderId="19" xfId="0" applyNumberFormat="1" applyFont="1" applyBorder="1" applyAlignment="1">
      <alignment horizontal="left" vertical="top" indent="4" shrinkToFit="1"/>
    </xf>
    <xf numFmtId="1" fontId="33" fillId="0" borderId="18" xfId="0" applyNumberFormat="1" applyFont="1" applyBorder="1" applyAlignment="1">
      <alignment horizontal="center" vertical="top" shrinkToFit="1"/>
    </xf>
    <xf numFmtId="1" fontId="33" fillId="0" borderId="15" xfId="0" applyNumberFormat="1" applyFont="1" applyBorder="1" applyAlignment="1">
      <alignment horizontal="center" vertical="top" shrinkToFit="1"/>
    </xf>
    <xf numFmtId="1" fontId="33" fillId="0" borderId="19" xfId="0" applyNumberFormat="1" applyFont="1" applyBorder="1" applyAlignment="1">
      <alignment horizontal="center" vertical="top" shrinkToFit="1"/>
    </xf>
    <xf numFmtId="0" fontId="0" fillId="0" borderId="0" xfId="0" applyAlignment="1">
      <alignment horizontal="left" vertical="top" wrapText="1" indent="3"/>
    </xf>
    <xf numFmtId="1" fontId="33" fillId="0" borderId="18" xfId="0" applyNumberFormat="1" applyFont="1" applyBorder="1" applyAlignment="1">
      <alignment horizontal="left" vertical="top" indent="1" shrinkToFit="1"/>
    </xf>
    <xf numFmtId="1" fontId="33" fillId="0" borderId="19" xfId="0" applyNumberFormat="1" applyFont="1" applyBorder="1" applyAlignment="1">
      <alignment horizontal="left" vertical="top" indent="1" shrinkToFit="1"/>
    </xf>
    <xf numFmtId="1" fontId="31" fillId="0" borderId="18" xfId="0" applyNumberFormat="1" applyFont="1" applyBorder="1" applyAlignment="1">
      <alignment horizontal="right" vertical="top" shrinkToFit="1"/>
    </xf>
    <xf numFmtId="1" fontId="31" fillId="0" borderId="19" xfId="0" applyNumberFormat="1" applyFont="1" applyBorder="1" applyAlignment="1">
      <alignment horizontal="right" vertical="top" shrinkToFit="1"/>
    </xf>
    <xf numFmtId="0" fontId="29" fillId="0" borderId="0" xfId="0" applyFont="1" applyAlignment="1">
      <alignment horizontal="left" vertical="top" wrapText="1" indent="8"/>
    </xf>
    <xf numFmtId="0" fontId="30" fillId="0" borderId="18" xfId="0" applyFont="1" applyBorder="1" applyAlignment="1">
      <alignment horizontal="left" vertical="top" wrapText="1" indent="2"/>
    </xf>
    <xf numFmtId="0" fontId="30" fillId="0" borderId="19" xfId="0" applyFont="1" applyBorder="1" applyAlignment="1">
      <alignment horizontal="left" vertical="top" wrapText="1" indent="2"/>
    </xf>
    <xf numFmtId="0" fontId="0" fillId="0" borderId="18" xfId="0" applyBorder="1" applyAlignment="1">
      <alignment horizontal="left" wrapText="1"/>
    </xf>
    <xf numFmtId="0" fontId="0" fillId="0" borderId="19" xfId="0" applyBorder="1" applyAlignment="1">
      <alignment horizontal="left" wrapText="1"/>
    </xf>
    <xf numFmtId="0" fontId="32" fillId="0" borderId="18" xfId="0" applyFont="1" applyBorder="1" applyAlignment="1">
      <alignment horizontal="left" vertical="top" wrapText="1" indent="1"/>
    </xf>
    <xf numFmtId="0" fontId="32" fillId="0" borderId="19" xfId="0" applyFont="1" applyBorder="1" applyAlignment="1">
      <alignment horizontal="left" vertical="top" wrapText="1" indent="1"/>
    </xf>
    <xf numFmtId="0" fontId="34" fillId="0" borderId="0" xfId="0" applyFont="1" applyAlignment="1">
      <alignment horizontal="left" vertical="top" wrapText="1" indent="2"/>
    </xf>
    <xf numFmtId="0" fontId="32" fillId="0" borderId="18" xfId="0" applyFont="1" applyBorder="1" applyAlignment="1">
      <alignment horizontal="left" vertical="top" wrapText="1" indent="4"/>
    </xf>
    <xf numFmtId="0" fontId="32" fillId="0" borderId="19" xfId="0" applyFont="1" applyBorder="1" applyAlignment="1">
      <alignment horizontal="left" vertical="top" wrapText="1" indent="4"/>
    </xf>
    <xf numFmtId="0" fontId="30" fillId="0" borderId="18" xfId="0" applyFont="1" applyBorder="1" applyAlignment="1">
      <alignment horizontal="left" vertical="top" wrapText="1" indent="1"/>
    </xf>
    <xf numFmtId="0" fontId="30" fillId="0" borderId="19" xfId="0" applyFont="1" applyBorder="1" applyAlignment="1">
      <alignment horizontal="left" vertical="top" wrapText="1" indent="1"/>
    </xf>
    <xf numFmtId="37" fontId="33" fillId="0" borderId="18" xfId="0" applyNumberFormat="1" applyFont="1" applyBorder="1" applyAlignment="1">
      <alignment horizontal="right" vertical="top" shrinkToFit="1"/>
    </xf>
    <xf numFmtId="37" fontId="33" fillId="0" borderId="19" xfId="0" applyNumberFormat="1" applyFont="1" applyBorder="1" applyAlignment="1">
      <alignment horizontal="right" vertical="top" shrinkToFit="1"/>
    </xf>
    <xf numFmtId="0" fontId="38" fillId="0" borderId="0" xfId="0" applyFont="1" applyAlignment="1">
      <alignment horizontal="left" vertical="top" wrapText="1" indent="2"/>
    </xf>
    <xf numFmtId="0" fontId="36" fillId="0" borderId="0" xfId="0" applyFont="1" applyAlignment="1">
      <alignment horizontal="left" vertical="top" wrapText="1" indent="2"/>
    </xf>
    <xf numFmtId="0" fontId="0" fillId="0" borderId="0" xfId="0" applyAlignment="1">
      <alignment horizontal="left" wrapText="1"/>
    </xf>
    <xf numFmtId="0" fontId="0" fillId="0" borderId="0" xfId="0" applyAlignment="1">
      <alignment horizontal="left" vertical="top" wrapText="1" indent="7"/>
    </xf>
    <xf numFmtId="0" fontId="0" fillId="0" borderId="0" xfId="0" applyAlignment="1">
      <alignment horizontal="left" vertical="top" wrapText="1" indent="1"/>
    </xf>
    <xf numFmtId="0" fontId="0" fillId="0" borderId="0" xfId="0" applyAlignment="1">
      <alignment horizontal="left" vertical="top" wrapText="1" indent="4"/>
    </xf>
    <xf numFmtId="0" fontId="38" fillId="0" borderId="0" xfId="0" applyFont="1" applyAlignment="1">
      <alignment horizontal="left" vertical="top" wrapText="1" indent="19"/>
    </xf>
    <xf numFmtId="0" fontId="0" fillId="0" borderId="0" xfId="0" applyAlignment="1">
      <alignment horizontal="left" vertical="top" wrapText="1"/>
    </xf>
  </cellXfs>
  <cellStyles count="12">
    <cellStyle name="Comma" xfId="1" builtinId="3"/>
    <cellStyle name="Comma 2" xfId="4" xr:uid="{00000000-0005-0000-0000-000001000000}"/>
    <cellStyle name="Hyperlink" xfId="8" builtinId="8"/>
    <cellStyle name="Hyperlink 2" xfId="11" xr:uid="{00000000-0005-0000-0000-000003000000}"/>
    <cellStyle name="Normal" xfId="0" builtinId="0"/>
    <cellStyle name="Normal 2" xfId="3" xr:uid="{00000000-0005-0000-0000-000005000000}"/>
    <cellStyle name="Normal 3" xfId="6" xr:uid="{00000000-0005-0000-0000-000006000000}"/>
    <cellStyle name="Normal 3 2" xfId="10" xr:uid="{00000000-0005-0000-0000-000007000000}"/>
    <cellStyle name="Normal 4" xfId="9" xr:uid="{00000000-0005-0000-0000-000008000000}"/>
    <cellStyle name="Normal_Sheet1" xfId="5" xr:uid="{00000000-0005-0000-0000-000009000000}"/>
    <cellStyle name="Percent" xfId="2" builtinId="5"/>
    <cellStyle name="Percent 2"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23965</xdr:rowOff>
    </xdr:from>
    <xdr:to>
      <xdr:col>11</xdr:col>
      <xdr:colOff>700185</xdr:colOff>
      <xdr:row>14</xdr:row>
      <xdr:rowOff>145931</xdr:rowOff>
    </xdr:to>
    <xdr:sp macro="" textlink="">
      <xdr:nvSpPr>
        <xdr:cNvPr id="2" name="Rectangle 1">
          <a:extLst>
            <a:ext uri="{FF2B5EF4-FFF2-40B4-BE49-F238E27FC236}">
              <a16:creationId xmlns:a16="http://schemas.microsoft.com/office/drawing/2014/main" id="{10A916DD-F204-4EE9-885E-BDE9520DC22C}"/>
            </a:ext>
          </a:extLst>
        </xdr:cNvPr>
        <xdr:cNvSpPr/>
      </xdr:nvSpPr>
      <xdr:spPr>
        <a:xfrm>
          <a:off x="0" y="1773455"/>
          <a:ext cx="8679802" cy="10939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baseline="0"/>
            <a:t>Vertical &amp; Horisontal Financial Statement Analysis</a:t>
          </a:r>
        </a:p>
        <a:p>
          <a:pPr algn="ctr"/>
          <a:r>
            <a:rPr lang="en-GB" sz="2000" b="1" baseline="0"/>
            <a:t> and Ratio Analysis of </a:t>
          </a:r>
          <a:r>
            <a:rPr lang="tr-TR" sz="2000" b="1" baseline="0"/>
            <a:t>a Sample BANK</a:t>
          </a:r>
          <a:endParaRPr lang="en-GB" sz="2000" b="1"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fs%20ea%20files/EA/2003/5_15/Equit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LROP/MC_02-07-19/OutlookPresentationTables_JB_02-07-1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G:/Documents%20and%20Settings/ranjan.chattapadhyay/Local%20Settings/Temporary%20Internet%20Files/OLK2B/MTA_IT_Application%20Inventory_LIB_V4%205%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cfs%20ea%20files/EA/2003/6_12/Bridge6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Documents%20and%20Settings/tina.m.schimmenti/Local%20Settings/Temporary%20Internet%20Files/OLKF5/Documents%20and%20Settings/tejaswini.p.mane/Local%20Settings/Temporary%20Internet%20Files/OLK40/Yale_Business%20Case%20Mgmt%20Plan_V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cfs%20ea%20files/EA/2003/6_12/8_1/allocations/FYslides6_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Documents%20and%20Settings/tina.m.schimmenti/Local%20Settings/Temporary%20Internet%20Files/OLKF5/Yale%20Roadmap_200808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sh.corp.bshg.com/Luke/BPV/Business%20Case/Costi%20finanza/INVEST_BANK%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sh.corp.bshg.com/Users/ecem.kulaksiz/AppData/Local/Microsoft/Windows/Temporary%20Internet%20Files/Content.Outlook/NYK3ESU8/Copy%20of%20CRM_USG%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PLAN03/11_18/Brdpres/pro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Documents%20and%20Settings/tina.m.schimmenti/Local%20Settings/Temporary%20Internet%20Files/OLKF5/Yale_Business%20Case_Capacity%20Model_V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EAM"/>
      <sheetName val="Equity"/>
      <sheetName val="Astra"/>
    </sheetNames>
    <sheetDataSet>
      <sheetData sheetId="0" refreshError="1"/>
      <sheetData sheetId="1" refreshError="1">
        <row r="16">
          <cell r="C16" t="str">
            <v>Astra</v>
          </cell>
          <cell r="D16">
            <v>467525</v>
          </cell>
          <cell r="E16">
            <v>356157.83810099994</v>
          </cell>
          <cell r="F16">
            <v>111367.16189900006</v>
          </cell>
          <cell r="G16">
            <v>31.269047030608473</v>
          </cell>
          <cell r="H16">
            <v>333261.68300000002</v>
          </cell>
          <cell r="I16">
            <v>134263.31699999998</v>
          </cell>
          <cell r="J16">
            <v>40.287654971723818</v>
          </cell>
          <cell r="K16">
            <v>356748</v>
          </cell>
          <cell r="L16">
            <v>251403.29605999999</v>
          </cell>
          <cell r="M16">
            <v>105344.70394000001</v>
          </cell>
          <cell r="N16">
            <v>41.902674145870549</v>
          </cell>
          <cell r="O16">
            <v>208037</v>
          </cell>
          <cell r="P16">
            <v>148711</v>
          </cell>
          <cell r="Q16">
            <v>71.482957358546798</v>
          </cell>
          <cell r="R16">
            <v>0</v>
          </cell>
          <cell r="S16">
            <v>179712.65521199998</v>
          </cell>
          <cell r="T16">
            <v>-179712.65521199998</v>
          </cell>
          <cell r="U16">
            <v>-100</v>
          </cell>
          <cell r="V16">
            <v>254815</v>
          </cell>
          <cell r="W16">
            <v>-254815</v>
          </cell>
          <cell r="X16">
            <v>-100</v>
          </cell>
          <cell r="Y16">
            <v>0</v>
          </cell>
          <cell r="Z16">
            <v>189179.166257</v>
          </cell>
          <cell r="AA16">
            <v>-189179.166257</v>
          </cell>
          <cell r="AB16">
            <v>-100</v>
          </cell>
          <cell r="AC16">
            <v>378717</v>
          </cell>
          <cell r="AD16">
            <v>-378717</v>
          </cell>
          <cell r="AE16">
            <v>-100</v>
          </cell>
          <cell r="AF16">
            <v>356748</v>
          </cell>
          <cell r="AG16">
            <v>251403.29605999999</v>
          </cell>
          <cell r="AH16">
            <v>105344.70394000001</v>
          </cell>
          <cell r="AI16">
            <v>41.902674145870549</v>
          </cell>
          <cell r="AJ16">
            <v>208037</v>
          </cell>
          <cell r="AK16">
            <v>148711</v>
          </cell>
          <cell r="AL16">
            <v>71.482957358546798</v>
          </cell>
        </row>
        <row r="17">
          <cell r="C17" t="str">
            <v>Astra (Excl. Equity Pu)</v>
          </cell>
          <cell r="D17">
            <v>4</v>
          </cell>
          <cell r="E17">
            <v>303</v>
          </cell>
          <cell r="F17">
            <v>-299</v>
          </cell>
          <cell r="G17">
            <v>-98.679867986798669</v>
          </cell>
          <cell r="H17">
            <v>5</v>
          </cell>
          <cell r="I17">
            <v>-1</v>
          </cell>
          <cell r="J17">
            <v>-20</v>
          </cell>
          <cell r="K17">
            <v>400</v>
          </cell>
          <cell r="L17">
            <v>303</v>
          </cell>
          <cell r="M17">
            <v>97</v>
          </cell>
          <cell r="N17">
            <v>32.013201320132012</v>
          </cell>
          <cell r="O17">
            <v>1</v>
          </cell>
          <cell r="P17">
            <v>399</v>
          </cell>
          <cell r="Q17">
            <v>39900</v>
          </cell>
          <cell r="R17">
            <v>0</v>
          </cell>
          <cell r="S17">
            <v>303</v>
          </cell>
          <cell r="T17">
            <v>-303</v>
          </cell>
          <cell r="U17">
            <v>-100</v>
          </cell>
          <cell r="V17">
            <v>1000</v>
          </cell>
          <cell r="W17">
            <v>-1000</v>
          </cell>
          <cell r="X17">
            <v>-100</v>
          </cell>
          <cell r="Y17">
            <v>0</v>
          </cell>
          <cell r="Z17">
            <v>303</v>
          </cell>
          <cell r="AA17">
            <v>-303</v>
          </cell>
          <cell r="AB17">
            <v>-100</v>
          </cell>
          <cell r="AC17">
            <v>150</v>
          </cell>
          <cell r="AD17">
            <v>-150</v>
          </cell>
          <cell r="AE17">
            <v>-100</v>
          </cell>
          <cell r="AF17">
            <v>400</v>
          </cell>
          <cell r="AG17">
            <v>303</v>
          </cell>
          <cell r="AH17">
            <v>97</v>
          </cell>
          <cell r="AI17">
            <v>32.013201320132012</v>
          </cell>
          <cell r="AJ17">
            <v>1</v>
          </cell>
          <cell r="AK17">
            <v>399</v>
          </cell>
          <cell r="AL17">
            <v>39900</v>
          </cell>
        </row>
        <row r="18">
          <cell r="C18" t="str">
            <v>Astra (Net of Tax)</v>
          </cell>
          <cell r="D18">
            <v>572281</v>
          </cell>
          <cell r="E18">
            <v>437164.05936099996</v>
          </cell>
          <cell r="F18">
            <v>135116.94063900004</v>
          </cell>
          <cell r="G18">
            <v>30.907604993077349</v>
          </cell>
          <cell r="H18">
            <v>421992.51242000004</v>
          </cell>
          <cell r="I18">
            <v>150288.48757999996</v>
          </cell>
          <cell r="J18">
            <v>35.614017584847822</v>
          </cell>
          <cell r="K18">
            <v>448605</v>
          </cell>
          <cell r="L18">
            <v>332409.51731999998</v>
          </cell>
          <cell r="M18">
            <v>116195.48268000002</v>
          </cell>
          <cell r="N18">
            <v>34.955522217536981</v>
          </cell>
          <cell r="O18">
            <v>292597</v>
          </cell>
          <cell r="P18">
            <v>156008</v>
          </cell>
          <cell r="Q18">
            <v>53.318386723035438</v>
          </cell>
          <cell r="R18">
            <v>0</v>
          </cell>
          <cell r="S18">
            <v>260718.87647199997</v>
          </cell>
          <cell r="T18">
            <v>-260718.87647199997</v>
          </cell>
          <cell r="U18">
            <v>-100</v>
          </cell>
          <cell r="V18">
            <v>335916</v>
          </cell>
          <cell r="W18">
            <v>-335916</v>
          </cell>
          <cell r="X18">
            <v>-100</v>
          </cell>
          <cell r="Y18">
            <v>0</v>
          </cell>
          <cell r="Z18">
            <v>270185.38751699997</v>
          </cell>
          <cell r="AA18">
            <v>-270185.38751699997</v>
          </cell>
          <cell r="AB18">
            <v>-100</v>
          </cell>
          <cell r="AC18">
            <v>469831</v>
          </cell>
          <cell r="AD18">
            <v>-469831</v>
          </cell>
          <cell r="AE18">
            <v>-100</v>
          </cell>
          <cell r="AF18">
            <v>448605</v>
          </cell>
          <cell r="AG18">
            <v>332409.51731999998</v>
          </cell>
          <cell r="AH18">
            <v>116195.48268000002</v>
          </cell>
          <cell r="AI18">
            <v>34.955522217536981</v>
          </cell>
          <cell r="AJ18">
            <v>292597</v>
          </cell>
          <cell r="AK18">
            <v>156008</v>
          </cell>
          <cell r="AL18">
            <v>53.318386723035438</v>
          </cell>
        </row>
      </sheetData>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OP Growth Rates"/>
      <sheetName val="TotalCo_LROP (Final-06)"/>
      <sheetName val="TotalCo_LROP (Final-06) - UP"/>
      <sheetName val="TotalCo_LROP (Final-06) - DOWN"/>
      <sheetName val="TotalCo_LROP (Final-07)"/>
      <sheetName val="Net Sales (Final-06)"/>
      <sheetName val="Net Sales (Final-07)"/>
      <sheetName val="TotalCo_LROP (Alt)"/>
      <sheetName val="HHBusiness_LROP"/>
      <sheetName val="Drivers Summary"/>
      <sheetName val="HHBusiness_LROP (ex-MSP)"/>
      <sheetName val="TotalCo_LROP"/>
      <sheetName val="Coxib Revisions"/>
      <sheetName val="MSP Revisions"/>
      <sheetName val="2003 vs. 2002"/>
      <sheetName val="2003 vs. 2002 (Drivers)"/>
      <sheetName val="2004 vs. 2003"/>
      <sheetName val="2004 vs. 2003 (Drivers)"/>
      <sheetName val="2005 vs. 2004"/>
      <sheetName val="2005 vs. 2004 (Drivers)"/>
      <sheetName val="2006 vs. 2005"/>
      <sheetName val="2006 vs. 2005 (Drivers)"/>
      <sheetName val="2007 vs. 2006"/>
      <sheetName val="2007 vs. 2006 (Drivers)"/>
      <sheetName val="Drivers Summary (Old)"/>
      <sheetName val="HumanPharm_LROP"/>
      <sheetName val="Alliances_LROP"/>
      <sheetName val="HHBusiness_Outlook"/>
      <sheetName val="HumanPharm_Outlook"/>
      <sheetName val="Alliances_Outlook"/>
      <sheetName val="Base Drivers"/>
      <sheetName val="Control_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row r="10">
          <cell r="B10" t="str">
            <v>2002S22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mp;T"/>
      <sheetName val="LIB"/>
      <sheetName val="LIRR"/>
      <sheetName val="NYCT"/>
      <sheetName val="HQ"/>
      <sheetName val="Drop Down List (Do not touch)"/>
    </sheetNames>
    <sheetDataSet>
      <sheetData sheetId="0"/>
      <sheetData sheetId="1"/>
      <sheetData sheetId="2"/>
      <sheetData sheetId="3"/>
      <sheetData sheetId="4"/>
      <sheetData sheetId="5">
        <row r="2">
          <cell r="A2" t="str">
            <v>1 - Replaced</v>
          </cell>
        </row>
        <row r="3">
          <cell r="A3" t="str">
            <v>2 - Reengineered</v>
          </cell>
        </row>
        <row r="4">
          <cell r="A4" t="str">
            <v>3 - Retained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EAM"/>
      <sheetName val="Q1"/>
      <sheetName val="Q2"/>
      <sheetName val="Q3"/>
      <sheetName val="Q4"/>
      <sheetName val="FY"/>
      <sheetName val="FCST"/>
      <sheetName val="1QGR"/>
      <sheetName val="2QGR"/>
      <sheetName val="3QGR"/>
      <sheetName val="4QGR"/>
      <sheetName val="FYGR"/>
      <sheetName val="Merial"/>
      <sheetName val="Corp"/>
    </sheetNames>
    <sheetDataSet>
      <sheetData sheetId="0" refreshError="1">
        <row r="10">
          <cell r="C10">
            <v>1</v>
          </cell>
          <cell r="D10" t="str">
            <v>Plan</v>
          </cell>
          <cell r="E10" t="str">
            <v>2/13</v>
          </cell>
        </row>
        <row r="11">
          <cell r="C11">
            <v>2</v>
          </cell>
          <cell r="D11" t="str">
            <v>2/13</v>
          </cell>
          <cell r="E11" t="str">
            <v>3/13</v>
          </cell>
          <cell r="F11" t="str">
            <v>Plan</v>
          </cell>
          <cell r="G11" t="str">
            <v>3/13</v>
          </cell>
          <cell r="H11" t="str">
            <v>Plan</v>
          </cell>
          <cell r="I11" t="str">
            <v>3/13</v>
          </cell>
          <cell r="J11" t="str">
            <v>Plan</v>
          </cell>
          <cell r="K11" t="str">
            <v>3/13</v>
          </cell>
          <cell r="L11" t="str">
            <v>Plan</v>
          </cell>
          <cell r="M11" t="str">
            <v>3/13</v>
          </cell>
        </row>
        <row r="12">
          <cell r="C12">
            <v>3</v>
          </cell>
          <cell r="F12" t="str">
            <v>3/13</v>
          </cell>
          <cell r="G12" t="str">
            <v>5/15</v>
          </cell>
        </row>
        <row r="13">
          <cell r="C13">
            <v>4</v>
          </cell>
          <cell r="F13" t="str">
            <v>5/15</v>
          </cell>
          <cell r="G13" t="str">
            <v>6/12</v>
          </cell>
          <cell r="H13" t="str">
            <v>3/13</v>
          </cell>
          <cell r="I13" t="str">
            <v>6/12</v>
          </cell>
          <cell r="J13" t="str">
            <v>3/13</v>
          </cell>
          <cell r="K13" t="str">
            <v>6/12</v>
          </cell>
          <cell r="L13" t="str">
            <v>3/13</v>
          </cell>
          <cell r="M13" t="str">
            <v>6/12</v>
          </cell>
          <cell r="N13" t="str">
            <v>2003 EA</v>
          </cell>
          <cell r="O13" t="str">
            <v>2004 Forecast</v>
          </cell>
        </row>
        <row r="14">
          <cell r="C14">
            <v>5</v>
          </cell>
          <cell r="H14" t="str">
            <v>6/12</v>
          </cell>
          <cell r="I14" t="str">
            <v>8/14</v>
          </cell>
        </row>
        <row r="15">
          <cell r="C15">
            <v>6</v>
          </cell>
          <cell r="H15" t="str">
            <v>8/14</v>
          </cell>
          <cell r="I15" t="str">
            <v>9/17</v>
          </cell>
          <cell r="J15" t="str">
            <v>6/12</v>
          </cell>
          <cell r="K15" t="str">
            <v>9/17</v>
          </cell>
          <cell r="L15" t="str">
            <v>6/12</v>
          </cell>
          <cell r="M15" t="str">
            <v>9/17</v>
          </cell>
        </row>
        <row r="16">
          <cell r="C16">
            <v>7</v>
          </cell>
          <cell r="J16" t="str">
            <v>9/17</v>
          </cell>
          <cell r="K16" t="str">
            <v>10/15</v>
          </cell>
          <cell r="L16" t="str">
            <v>9/17</v>
          </cell>
          <cell r="M16" t="str">
            <v>10/15</v>
          </cell>
          <cell r="N16" t="str">
            <v>6/12 Fcst</v>
          </cell>
          <cell r="O16" t="str">
            <v>10/15 Plan</v>
          </cell>
        </row>
        <row r="17">
          <cell r="C17">
            <v>8</v>
          </cell>
          <cell r="J17" t="str">
            <v>10/15</v>
          </cell>
          <cell r="K17" t="str">
            <v>11/16</v>
          </cell>
          <cell r="L17" t="str">
            <v>10/15</v>
          </cell>
          <cell r="M17" t="str">
            <v>11/16</v>
          </cell>
          <cell r="N17" t="str">
            <v>10/15 Plan</v>
          </cell>
          <cell r="O17" t="str">
            <v>11/16 Plan</v>
          </cell>
        </row>
        <row r="23">
          <cell r="A23">
            <v>1</v>
          </cell>
          <cell r="B23" t="str">
            <v>FEB 13</v>
          </cell>
          <cell r="C23" t="str">
            <v>2/13</v>
          </cell>
          <cell r="D23" t="str">
            <v>EA FEB</v>
          </cell>
          <cell r="E23" t="str">
            <v>EA FEB</v>
          </cell>
        </row>
        <row r="24">
          <cell r="A24">
            <v>2</v>
          </cell>
          <cell r="B24" t="str">
            <v>MAR 13</v>
          </cell>
          <cell r="C24" t="str">
            <v>3/13</v>
          </cell>
          <cell r="D24" t="str">
            <v>EA FEB</v>
          </cell>
          <cell r="E24" t="str">
            <v>EA MAR</v>
          </cell>
          <cell r="F24" t="str">
            <v>EA MAR</v>
          </cell>
          <cell r="G24" t="str">
            <v>EA MAR</v>
          </cell>
          <cell r="H24" t="str">
            <v>EA MAR</v>
          </cell>
          <cell r="I24" t="str">
            <v>EA MAR</v>
          </cell>
          <cell r="J24" t="str">
            <v>EA MAR</v>
          </cell>
          <cell r="K24" t="str">
            <v>EA MAR</v>
          </cell>
          <cell r="L24" t="str">
            <v>EA MAR</v>
          </cell>
          <cell r="M24" t="str">
            <v>EA MAR</v>
          </cell>
        </row>
        <row r="25">
          <cell r="A25">
            <v>3</v>
          </cell>
          <cell r="B25" t="str">
            <v>MAY 15</v>
          </cell>
          <cell r="C25" t="str">
            <v>5/15</v>
          </cell>
          <cell r="F25" t="str">
            <v>EA MAR</v>
          </cell>
          <cell r="G25" t="str">
            <v>EA MAY</v>
          </cell>
        </row>
        <row r="26">
          <cell r="A26">
            <v>4</v>
          </cell>
          <cell r="B26" t="str">
            <v>JUN 12</v>
          </cell>
          <cell r="C26" t="str">
            <v>6/12</v>
          </cell>
          <cell r="F26" t="str">
            <v>EA MAY</v>
          </cell>
          <cell r="G26" t="str">
            <v>EA JUN</v>
          </cell>
          <cell r="H26" t="str">
            <v>EA MAR</v>
          </cell>
          <cell r="I26" t="str">
            <v>EA JUN</v>
          </cell>
          <cell r="J26" t="str">
            <v>EA MAR</v>
          </cell>
          <cell r="K26" t="str">
            <v>EA JUN</v>
          </cell>
          <cell r="L26" t="str">
            <v>EA MAR</v>
          </cell>
          <cell r="M26" t="str">
            <v>EA JUN</v>
          </cell>
          <cell r="N26" t="str">
            <v>EA JUN</v>
          </cell>
          <cell r="O26" t="str">
            <v>EA JUN</v>
          </cell>
        </row>
        <row r="27">
          <cell r="A27">
            <v>5</v>
          </cell>
          <cell r="B27" t="str">
            <v>AUG 14</v>
          </cell>
          <cell r="C27" t="str">
            <v>8/14</v>
          </cell>
          <cell r="H27" t="str">
            <v>EA JUN</v>
          </cell>
          <cell r="I27" t="str">
            <v>EA AUG</v>
          </cell>
        </row>
        <row r="28">
          <cell r="A28">
            <v>6</v>
          </cell>
          <cell r="B28" t="str">
            <v>SEP 17</v>
          </cell>
          <cell r="C28" t="str">
            <v>9/17</v>
          </cell>
          <cell r="H28" t="str">
            <v>EA AUG</v>
          </cell>
          <cell r="I28" t="str">
            <v>EA SEP</v>
          </cell>
          <cell r="J28" t="str">
            <v>EA JUN</v>
          </cell>
          <cell r="K28" t="str">
            <v>EA SEP</v>
          </cell>
          <cell r="L28" t="str">
            <v>EA JUN</v>
          </cell>
          <cell r="M28" t="str">
            <v>EA SEP</v>
          </cell>
        </row>
        <row r="29">
          <cell r="A29">
            <v>7</v>
          </cell>
          <cell r="B29" t="str">
            <v>OCT 15</v>
          </cell>
          <cell r="C29" t="str">
            <v>10/15</v>
          </cell>
          <cell r="J29" t="str">
            <v>EA SEP</v>
          </cell>
          <cell r="K29" t="str">
            <v>EA OCT</v>
          </cell>
          <cell r="L29" t="str">
            <v>EA SEP</v>
          </cell>
          <cell r="M29" t="str">
            <v>EA OCT</v>
          </cell>
          <cell r="N29" t="str">
            <v>EA JUN</v>
          </cell>
          <cell r="O29" t="str">
            <v>EA OCT</v>
          </cell>
        </row>
        <row r="30">
          <cell r="A30">
            <v>8</v>
          </cell>
          <cell r="B30" t="str">
            <v>NOV 16</v>
          </cell>
          <cell r="C30" t="str">
            <v>11/16</v>
          </cell>
          <cell r="J30" t="str">
            <v>EA OCT</v>
          </cell>
          <cell r="K30" t="str">
            <v>EA NOV</v>
          </cell>
          <cell r="L30" t="str">
            <v>EA OCT</v>
          </cell>
          <cell r="M30" t="str">
            <v>EA NOV</v>
          </cell>
          <cell r="N30" t="str">
            <v>EA OCT</v>
          </cell>
          <cell r="O30" t="str">
            <v>EA NOV</v>
          </cell>
        </row>
      </sheetData>
      <sheetData sheetId="1" refreshError="1">
        <row r="28">
          <cell r="B28" t="str">
            <v>All Divisions</v>
          </cell>
          <cell r="C28">
            <v>5181580.9898450011</v>
          </cell>
          <cell r="D28">
            <v>5181580.9898450011</v>
          </cell>
          <cell r="E28">
            <v>31169.024753002945</v>
          </cell>
          <cell r="F28">
            <v>31169.024753002945</v>
          </cell>
          <cell r="G28">
            <v>0</v>
          </cell>
          <cell r="H28">
            <v>5012180.1974065397</v>
          </cell>
          <cell r="I28">
            <v>5031097.0041166693</v>
          </cell>
          <cell r="J28">
            <v>-255011.05513246031</v>
          </cell>
          <cell r="K28">
            <v>-270584.71542233072</v>
          </cell>
          <cell r="L28">
            <v>-15573.6602898704</v>
          </cell>
          <cell r="M28">
            <v>5784839.337091649</v>
          </cell>
          <cell r="N28">
            <v>5624696.5801683553</v>
          </cell>
          <cell r="O28">
            <v>148357.69929364778</v>
          </cell>
          <cell r="P28">
            <v>-110206.982929644</v>
          </cell>
          <cell r="Q28">
            <v>-258564.68222329178</v>
          </cell>
          <cell r="R28">
            <v>6367310.3978770357</v>
          </cell>
          <cell r="S28">
            <v>6044861.9489729796</v>
          </cell>
          <cell r="T28">
            <v>200853.83931803383</v>
          </cell>
          <cell r="U28">
            <v>-224088.65448602231</v>
          </cell>
          <cell r="V28">
            <v>-424942.49380405614</v>
          </cell>
          <cell r="W28">
            <v>22647544.196729507</v>
          </cell>
          <cell r="X28">
            <v>21882236.523103006</v>
          </cell>
          <cell r="Y28">
            <v>429692.17634150793</v>
          </cell>
          <cell r="Z28">
            <v>-573711.32808499306</v>
          </cell>
          <cell r="AA28">
            <v>-1003403.504426501</v>
          </cell>
          <cell r="AB28">
            <v>21882236.523103006</v>
          </cell>
          <cell r="AC28">
            <v>22073803.614203501</v>
          </cell>
          <cell r="AD28">
            <v>20987031.256103005</v>
          </cell>
          <cell r="AE28">
            <v>384670.19010049535</v>
          </cell>
          <cell r="AF28">
            <v>-20602361.06600251</v>
          </cell>
        </row>
        <row r="29">
          <cell r="B29" t="str">
            <v>Merck Standalone</v>
          </cell>
          <cell r="C29">
            <v>4768280.1667869994</v>
          </cell>
          <cell r="D29">
            <v>4768280.1667869994</v>
          </cell>
          <cell r="E29">
            <v>-29452.348630999652</v>
          </cell>
          <cell r="F29">
            <v>-29452.348630999652</v>
          </cell>
          <cell r="G29">
            <v>0</v>
          </cell>
          <cell r="H29">
            <v>4672536.7336239899</v>
          </cell>
          <cell r="I29">
            <v>4689721.3575409502</v>
          </cell>
          <cell r="J29">
            <v>-220499.92616500938</v>
          </cell>
          <cell r="K29">
            <v>-237805.76924805</v>
          </cell>
          <cell r="L29">
            <v>-17305.843083040614</v>
          </cell>
          <cell r="M29">
            <v>5422978.2447089609</v>
          </cell>
          <cell r="N29">
            <v>5418894.6393869016</v>
          </cell>
          <cell r="O29">
            <v>161403.85181996122</v>
          </cell>
          <cell r="P29">
            <v>58898.321197902958</v>
          </cell>
          <cell r="Q29">
            <v>-102505.53062205826</v>
          </cell>
          <cell r="R29">
            <v>6077195.7660870887</v>
          </cell>
          <cell r="S29">
            <v>6044861.9489729796</v>
          </cell>
          <cell r="T29">
            <v>297264.74630308856</v>
          </cell>
          <cell r="U29">
            <v>162436.88428897935</v>
          </cell>
          <cell r="V29">
            <v>-134827.86201410921</v>
          </cell>
          <cell r="W29">
            <v>21225826.478886701</v>
          </cell>
          <cell r="X29">
            <v>20921758.11268783</v>
          </cell>
          <cell r="Y29">
            <v>496241.28460670297</v>
          </cell>
          <cell r="Z29">
            <v>-45922.912392171915</v>
          </cell>
          <cell r="AA29">
            <v>-542164.19699887489</v>
          </cell>
          <cell r="AB29">
            <v>20921758.11268783</v>
          </cell>
          <cell r="AC29">
            <v>22073803.614203501</v>
          </cell>
          <cell r="AD29">
            <v>20026552.845687829</v>
          </cell>
          <cell r="AE29">
            <v>1345148.6005156715</v>
          </cell>
          <cell r="AF29">
            <v>-18681404.245172158</v>
          </cell>
        </row>
        <row r="30">
          <cell r="B30" t="str">
            <v>Ushh</v>
          </cell>
          <cell r="C30">
            <v>2257797.1628999999</v>
          </cell>
          <cell r="D30">
            <v>2257797.1628999999</v>
          </cell>
          <cell r="E30">
            <v>-138556.22697800025</v>
          </cell>
          <cell r="F30">
            <v>-138556.22697800025</v>
          </cell>
          <cell r="G30">
            <v>0</v>
          </cell>
          <cell r="H30">
            <v>2170679.3121125489</v>
          </cell>
          <cell r="I30">
            <v>2121328.3532845196</v>
          </cell>
          <cell r="J30">
            <v>-222090.62879845081</v>
          </cell>
          <cell r="K30">
            <v>-271441.5876264805</v>
          </cell>
          <cell r="L30">
            <v>-49350.958828029688</v>
          </cell>
          <cell r="M30">
            <v>2969175.3121945611</v>
          </cell>
          <cell r="N30">
            <v>2940157.5092763598</v>
          </cell>
          <cell r="O30">
            <v>-9096.6010314389132</v>
          </cell>
          <cell r="P30">
            <v>-38114.403949640226</v>
          </cell>
          <cell r="Q30">
            <v>-29017.802918201312</v>
          </cell>
          <cell r="R30">
            <v>3432587.8124137577</v>
          </cell>
          <cell r="S30">
            <v>3383883.99397298</v>
          </cell>
          <cell r="T30">
            <v>145432.34833075758</v>
          </cell>
          <cell r="U30">
            <v>96728.529889980331</v>
          </cell>
          <cell r="V30">
            <v>-48703.81844077725</v>
          </cell>
          <cell r="W30">
            <v>11054749.821205391</v>
          </cell>
          <cell r="X30">
            <v>10703167.01943386</v>
          </cell>
          <cell r="Y30">
            <v>199.11310739070177</v>
          </cell>
          <cell r="Z30">
            <v>-351383.68866414018</v>
          </cell>
          <cell r="AA30">
            <v>-351582.80177153088</v>
          </cell>
          <cell r="AB30">
            <v>10703167.019433862</v>
          </cell>
          <cell r="AC30">
            <v>12020316.0012035</v>
          </cell>
          <cell r="AD30">
            <v>10703167.019433862</v>
          </cell>
          <cell r="AE30">
            <v>1317148.9817696381</v>
          </cell>
          <cell r="AF30">
            <v>-9386018.0376642235</v>
          </cell>
        </row>
        <row r="31">
          <cell r="B31" t="str">
            <v>Hh Latin America</v>
          </cell>
          <cell r="C31">
            <v>142192.70199999999</v>
          </cell>
          <cell r="D31">
            <v>142192.70199999999</v>
          </cell>
          <cell r="E31">
            <v>1018.7240000000002</v>
          </cell>
          <cell r="F31">
            <v>1018.7240000000002</v>
          </cell>
          <cell r="G31">
            <v>0</v>
          </cell>
          <cell r="H31">
            <v>146569.03899999999</v>
          </cell>
          <cell r="I31">
            <v>157740.43900000001</v>
          </cell>
          <cell r="J31">
            <v>-388.77999999999702</v>
          </cell>
          <cell r="K31">
            <v>5877.1609999999973</v>
          </cell>
          <cell r="L31">
            <v>6265.9409999999943</v>
          </cell>
          <cell r="M31">
            <v>149929.50599999999</v>
          </cell>
          <cell r="N31">
            <v>149499.09400000004</v>
          </cell>
          <cell r="O31">
            <v>2295.0809999999965</v>
          </cell>
          <cell r="P31">
            <v>-2556.8579999999565</v>
          </cell>
          <cell r="Q31">
            <v>-4851.938999999953</v>
          </cell>
          <cell r="R31">
            <v>155269.78599999999</v>
          </cell>
          <cell r="S31">
            <v>151073.95899999994</v>
          </cell>
          <cell r="T31">
            <v>-2278.6940000000086</v>
          </cell>
          <cell r="U31">
            <v>-9015.1570000000575</v>
          </cell>
          <cell r="V31">
            <v>-6736.4630000000489</v>
          </cell>
          <cell r="W31">
            <v>597192.74600000004</v>
          </cell>
          <cell r="X31">
            <v>600506.19400000002</v>
          </cell>
          <cell r="Y31">
            <v>6180.7810000000682</v>
          </cell>
          <cell r="Z31">
            <v>-4676.1300000000738</v>
          </cell>
          <cell r="AA31">
            <v>-10856.911000000142</v>
          </cell>
          <cell r="AB31">
            <v>600506.19400000002</v>
          </cell>
          <cell r="AC31">
            <v>648748.01699999999</v>
          </cell>
          <cell r="AD31">
            <v>632690.06799999997</v>
          </cell>
          <cell r="AE31">
            <v>93713.576999999976</v>
          </cell>
          <cell r="AF31">
            <v>-538976.49100000004</v>
          </cell>
        </row>
        <row r="32">
          <cell r="B32" t="str">
            <v>Hh Canada</v>
          </cell>
          <cell r="C32">
            <v>128183.54399999999</v>
          </cell>
          <cell r="D32">
            <v>128183.54399999999</v>
          </cell>
          <cell r="E32">
            <v>10000.786999999989</v>
          </cell>
          <cell r="F32">
            <v>10000.786999999989</v>
          </cell>
          <cell r="G32">
            <v>0</v>
          </cell>
          <cell r="H32">
            <v>127274.405</v>
          </cell>
          <cell r="I32">
            <v>131377.114</v>
          </cell>
          <cell r="J32">
            <v>8590.1460000000043</v>
          </cell>
          <cell r="K32">
            <v>10543.231000000025</v>
          </cell>
          <cell r="L32">
            <v>1953.085000000021</v>
          </cell>
          <cell r="M32">
            <v>109002.41900000001</v>
          </cell>
          <cell r="N32">
            <v>120400.12</v>
          </cell>
          <cell r="O32">
            <v>-1488.9969999999848</v>
          </cell>
          <cell r="P32">
            <v>643.12999999998647</v>
          </cell>
          <cell r="Q32">
            <v>2132.1269999999713</v>
          </cell>
          <cell r="R32">
            <v>115845.958</v>
          </cell>
          <cell r="S32">
            <v>125227.33899999998</v>
          </cell>
          <cell r="T32">
            <v>3506.1739999999936</v>
          </cell>
          <cell r="U32">
            <v>3325.1589999999887</v>
          </cell>
          <cell r="V32">
            <v>-181.01500000000487</v>
          </cell>
          <cell r="W32">
            <v>467489.223</v>
          </cell>
          <cell r="X32">
            <v>505188.11699999991</v>
          </cell>
          <cell r="Y32">
            <v>11459.481999999982</v>
          </cell>
          <cell r="Z32">
            <v>24512.306999999957</v>
          </cell>
          <cell r="AA32">
            <v>13052.824999999975</v>
          </cell>
          <cell r="AB32">
            <v>505188.11700000003</v>
          </cell>
          <cell r="AC32">
            <v>467882.91599999991</v>
          </cell>
          <cell r="AD32">
            <v>463711.57200000004</v>
          </cell>
          <cell r="AE32">
            <v>-37305.274000000114</v>
          </cell>
          <cell r="AF32">
            <v>-501016.84600000014</v>
          </cell>
        </row>
        <row r="33">
          <cell r="B33" t="str">
            <v>Hh Europe/Middle East &amp; Africa</v>
          </cell>
          <cell r="C33">
            <v>1128859.094</v>
          </cell>
          <cell r="D33">
            <v>1128859.094</v>
          </cell>
          <cell r="E33">
            <v>-45915.929999999906</v>
          </cell>
          <cell r="F33">
            <v>-45915.929999999906</v>
          </cell>
          <cell r="G33">
            <v>0</v>
          </cell>
          <cell r="H33">
            <v>1191702.1200000001</v>
          </cell>
          <cell r="I33">
            <v>1203198.7760000005</v>
          </cell>
          <cell r="J33">
            <v>-45415.134999999893</v>
          </cell>
          <cell r="K33">
            <v>-58114.441999998991</v>
          </cell>
          <cell r="L33">
            <v>-12699.306999999098</v>
          </cell>
          <cell r="M33">
            <v>1107665.7549999999</v>
          </cell>
          <cell r="N33">
            <v>1197308.588</v>
          </cell>
          <cell r="O33">
            <v>3683.0582999998878</v>
          </cell>
          <cell r="P33">
            <v>11514.144000000204</v>
          </cell>
          <cell r="Q33">
            <v>7831.0857000003161</v>
          </cell>
          <cell r="R33">
            <v>1264317.0450000002</v>
          </cell>
          <cell r="S33">
            <v>1370016.2949999997</v>
          </cell>
          <cell r="T33">
            <v>31121.051900000195</v>
          </cell>
          <cell r="U33">
            <v>45200.018999999651</v>
          </cell>
          <cell r="V33">
            <v>14078.967099999456</v>
          </cell>
          <cell r="W33">
            <v>4734976.88</v>
          </cell>
          <cell r="X33">
            <v>4899382.7530000005</v>
          </cell>
          <cell r="Y33">
            <v>371.3107999995118</v>
          </cell>
          <cell r="Z33">
            <v>-47316.2089999991</v>
          </cell>
          <cell r="AA33">
            <v>-47687.519799998612</v>
          </cell>
          <cell r="AB33">
            <v>4899382.7529999986</v>
          </cell>
          <cell r="AC33">
            <v>4931953.8499999996</v>
          </cell>
          <cell r="AD33">
            <v>4059187.9979999987</v>
          </cell>
          <cell r="AE33">
            <v>159849.68100000097</v>
          </cell>
          <cell r="AF33">
            <v>-3899338.3169999979</v>
          </cell>
        </row>
        <row r="34">
          <cell r="B34" t="str">
            <v>Hh Total Banyu</v>
          </cell>
          <cell r="C34">
            <v>278993.79600000003</v>
          </cell>
          <cell r="D34">
            <v>278993.79600000003</v>
          </cell>
          <cell r="E34">
            <v>5556.5810000000438</v>
          </cell>
          <cell r="F34">
            <v>5556.5810000000438</v>
          </cell>
          <cell r="G34">
            <v>0</v>
          </cell>
          <cell r="H34">
            <v>316646.38300000015</v>
          </cell>
          <cell r="I34">
            <v>332511.11300000001</v>
          </cell>
          <cell r="J34">
            <v>-19262.317999999843</v>
          </cell>
          <cell r="K34">
            <v>-5510.1209999999774</v>
          </cell>
          <cell r="L34">
            <v>13752.196999999866</v>
          </cell>
          <cell r="M34">
            <v>322922.36</v>
          </cell>
          <cell r="N34">
            <v>304189.28700000001</v>
          </cell>
          <cell r="O34">
            <v>-2442.3809999999903</v>
          </cell>
          <cell r="P34">
            <v>-17783.707000000024</v>
          </cell>
          <cell r="Q34">
            <v>-15341.326000000034</v>
          </cell>
          <cell r="R34">
            <v>392619.217</v>
          </cell>
          <cell r="S34">
            <v>359165.04400000005</v>
          </cell>
          <cell r="T34">
            <v>-3892.0089999999982</v>
          </cell>
          <cell r="U34">
            <v>-32618.276999999951</v>
          </cell>
          <cell r="V34">
            <v>-28726.267999999953</v>
          </cell>
          <cell r="W34">
            <v>1338491.8659999999</v>
          </cell>
          <cell r="X34">
            <v>1274859.24</v>
          </cell>
          <cell r="Y34">
            <v>-2173.2199999999721</v>
          </cell>
          <cell r="Z34">
            <v>-50355.52400000015</v>
          </cell>
          <cell r="AA34">
            <v>-48182.304000000178</v>
          </cell>
          <cell r="AB34">
            <v>1274859.24</v>
          </cell>
          <cell r="AC34">
            <v>1287844.5809999995</v>
          </cell>
          <cell r="AD34">
            <v>1199256.8929999999</v>
          </cell>
          <cell r="AE34">
            <v>13012.787999999549</v>
          </cell>
          <cell r="AF34">
            <v>-1186244.1050000004</v>
          </cell>
        </row>
        <row r="35">
          <cell r="B35" t="str">
            <v>Hh Asia</v>
          </cell>
          <cell r="C35">
            <v>91079.145000000004</v>
          </cell>
          <cell r="D35">
            <v>91079.145000000004</v>
          </cell>
          <cell r="E35">
            <v>-403.0869999999926</v>
          </cell>
          <cell r="F35">
            <v>-403.0869999999926</v>
          </cell>
          <cell r="G35">
            <v>0</v>
          </cell>
          <cell r="H35">
            <v>89959.956000000006</v>
          </cell>
          <cell r="I35">
            <v>89440.475999999995</v>
          </cell>
          <cell r="J35">
            <v>-7599.0419999999885</v>
          </cell>
          <cell r="K35">
            <v>-8321.1030000000137</v>
          </cell>
          <cell r="L35">
            <v>-722.06100000002516</v>
          </cell>
          <cell r="M35">
            <v>102589.402</v>
          </cell>
          <cell r="N35">
            <v>99904.349000000017</v>
          </cell>
          <cell r="O35">
            <v>1345.5620000000158</v>
          </cell>
          <cell r="P35">
            <v>-1654.4119999999698</v>
          </cell>
          <cell r="Q35">
            <v>-2999.9739999999856</v>
          </cell>
          <cell r="R35">
            <v>108724.09199999999</v>
          </cell>
          <cell r="S35">
            <v>111686.97</v>
          </cell>
          <cell r="T35">
            <v>2875.8609999999881</v>
          </cell>
          <cell r="U35">
            <v>5619.7849999999999</v>
          </cell>
          <cell r="V35">
            <v>2743.9240000000118</v>
          </cell>
          <cell r="W35">
            <v>396557.88700000005</v>
          </cell>
          <cell r="X35">
            <v>392110.94</v>
          </cell>
          <cell r="Y35">
            <v>-915.63899999999057</v>
          </cell>
          <cell r="Z35">
            <v>-4758.8169999999764</v>
          </cell>
          <cell r="AA35">
            <v>-3843.1779999999858</v>
          </cell>
          <cell r="AB35">
            <v>392110.94</v>
          </cell>
          <cell r="AC35">
            <v>448822.07700000005</v>
          </cell>
          <cell r="AD35">
            <v>390553.47299999994</v>
          </cell>
          <cell r="AE35">
            <v>55726.320000000102</v>
          </cell>
          <cell r="AF35">
            <v>-334827.15299999982</v>
          </cell>
        </row>
        <row r="36">
          <cell r="B36" t="str">
            <v>Hh Total Australia</v>
          </cell>
          <cell r="C36">
            <v>64662.284999999996</v>
          </cell>
          <cell r="D36">
            <v>64662.284999999996</v>
          </cell>
          <cell r="E36">
            <v>1006.5459999999939</v>
          </cell>
          <cell r="F36">
            <v>1006.5459999999939</v>
          </cell>
          <cell r="G36">
            <v>0</v>
          </cell>
          <cell r="H36">
            <v>78217.174999999988</v>
          </cell>
          <cell r="I36">
            <v>80605.445000000007</v>
          </cell>
          <cell r="J36">
            <v>-1038.3620000000119</v>
          </cell>
          <cell r="K36">
            <v>-43.289999999995416</v>
          </cell>
          <cell r="L36">
            <v>995.07200000001649</v>
          </cell>
          <cell r="M36">
            <v>81168.851999999999</v>
          </cell>
          <cell r="N36">
            <v>87442.35</v>
          </cell>
          <cell r="O36">
            <v>-1479.3500000000167</v>
          </cell>
          <cell r="P36">
            <v>-1529.1660000000102</v>
          </cell>
          <cell r="Q36">
            <v>-49.815999999993437</v>
          </cell>
          <cell r="R36">
            <v>87544.217999999979</v>
          </cell>
          <cell r="S36">
            <v>95669.808000000005</v>
          </cell>
          <cell r="T36">
            <v>-721.0880000000052</v>
          </cell>
          <cell r="U36">
            <v>517.85700000001998</v>
          </cell>
          <cell r="V36">
            <v>1238.9450000000252</v>
          </cell>
          <cell r="W36">
            <v>312755.29499999998</v>
          </cell>
          <cell r="X36">
            <v>328379.88800000004</v>
          </cell>
          <cell r="Y36">
            <v>-253.4630000000252</v>
          </cell>
          <cell r="Z36">
            <v>-48.052999999978056</v>
          </cell>
          <cell r="AA36">
            <v>205.41000000004715</v>
          </cell>
          <cell r="AB36">
            <v>328379.88800000009</v>
          </cell>
          <cell r="AC36">
            <v>324230.49300000007</v>
          </cell>
          <cell r="AD36">
            <v>293271.98400000011</v>
          </cell>
          <cell r="AE36">
            <v>18452.570999999982</v>
          </cell>
          <cell r="AF36">
            <v>-274819.41300000012</v>
          </cell>
        </row>
        <row r="37">
          <cell r="B37" t="str">
            <v>Hh Japan Other</v>
          </cell>
          <cell r="C37">
            <v>18002.001</v>
          </cell>
          <cell r="D37">
            <v>18002.001</v>
          </cell>
          <cell r="E37">
            <v>168.38599999999906</v>
          </cell>
          <cell r="F37">
            <v>168.38599999999906</v>
          </cell>
          <cell r="G37">
            <v>0</v>
          </cell>
          <cell r="H37">
            <v>14809.664000000001</v>
          </cell>
          <cell r="I37">
            <v>16685.34</v>
          </cell>
          <cell r="J37">
            <v>7950.567</v>
          </cell>
          <cell r="K37">
            <v>9029.2960000000003</v>
          </cell>
          <cell r="L37">
            <v>1078.7290000000003</v>
          </cell>
          <cell r="M37">
            <v>10304.004000000001</v>
          </cell>
          <cell r="N37">
            <v>13116.919</v>
          </cell>
          <cell r="O37">
            <v>-3922.1730000000002</v>
          </cell>
          <cell r="P37">
            <v>-1168.8119999999994</v>
          </cell>
          <cell r="Q37">
            <v>2753.3610000000008</v>
          </cell>
          <cell r="R37">
            <v>17492.578000000001</v>
          </cell>
          <cell r="S37">
            <v>5585.3819999999996</v>
          </cell>
          <cell r="T37">
            <v>3790.0280000000025</v>
          </cell>
          <cell r="U37">
            <v>-7260.94</v>
          </cell>
          <cell r="V37">
            <v>-11050.968000000003</v>
          </cell>
          <cell r="W37">
            <v>52645.269000000008</v>
          </cell>
          <cell r="X37">
            <v>53389.642</v>
          </cell>
          <cell r="Y37">
            <v>-960.01899999998886</v>
          </cell>
          <cell r="Z37">
            <v>767.93000000000302</v>
          </cell>
          <cell r="AA37">
            <v>1727.9489999999919</v>
          </cell>
          <cell r="AB37">
            <v>53389.641999999993</v>
          </cell>
          <cell r="AC37">
            <v>62674.148000000001</v>
          </cell>
          <cell r="AD37">
            <v>50436.661999999989</v>
          </cell>
          <cell r="AE37">
            <v>9561.5400000000081</v>
          </cell>
          <cell r="AF37">
            <v>-40875.121999999981</v>
          </cell>
        </row>
        <row r="38">
          <cell r="B38" t="str">
            <v>Mvd</v>
          </cell>
          <cell r="C38">
            <v>197099.56099999999</v>
          </cell>
          <cell r="D38">
            <v>197099.56099999999</v>
          </cell>
          <cell r="E38">
            <v>14068.963863999974</v>
          </cell>
          <cell r="F38">
            <v>14068.963863999974</v>
          </cell>
          <cell r="G38">
            <v>0</v>
          </cell>
          <cell r="H38">
            <v>195840.55100000001</v>
          </cell>
          <cell r="I38">
            <v>192790.54399999999</v>
          </cell>
          <cell r="J38">
            <v>-14914.437393999999</v>
          </cell>
          <cell r="K38">
            <v>-18243.285394000039</v>
          </cell>
          <cell r="L38">
            <v>-3328.84800000004</v>
          </cell>
          <cell r="M38">
            <v>241290.965</v>
          </cell>
          <cell r="N38">
            <v>241347.63500000001</v>
          </cell>
          <cell r="O38">
            <v>1781.7654230000189</v>
          </cell>
          <cell r="P38">
            <v>1063.6894230000319</v>
          </cell>
          <cell r="Q38">
            <v>-718.07599999998706</v>
          </cell>
          <cell r="R38">
            <v>204603.856</v>
          </cell>
          <cell r="S38">
            <v>208187.889</v>
          </cell>
          <cell r="T38">
            <v>-3041.2009200000202</v>
          </cell>
          <cell r="U38">
            <v>174.31908000000476</v>
          </cell>
          <cell r="V38">
            <v>3215.520000000025</v>
          </cell>
          <cell r="W38">
            <v>847545.52599999995</v>
          </cell>
          <cell r="X38">
            <v>839425.62899999996</v>
          </cell>
          <cell r="Y38">
            <v>6631.1989729999659</v>
          </cell>
          <cell r="Z38">
            <v>-2936.3130270000306</v>
          </cell>
          <cell r="AA38">
            <v>-9567.511999999997</v>
          </cell>
          <cell r="AB38">
            <v>839425.62900000019</v>
          </cell>
          <cell r="AC38">
            <v>872311.82799999998</v>
          </cell>
          <cell r="AD38">
            <v>835523.65300000017</v>
          </cell>
          <cell r="AE38">
            <v>33911.010999999788</v>
          </cell>
          <cell r="AF38">
            <v>-801612.64200000034</v>
          </cell>
        </row>
        <row r="39">
          <cell r="B39" t="str">
            <v>Corporate Human Pharm</v>
          </cell>
          <cell r="C39">
            <v>-6500</v>
          </cell>
          <cell r="D39">
            <v>-6500</v>
          </cell>
          <cell r="E39">
            <v>-6500</v>
          </cell>
          <cell r="F39">
            <v>-6500</v>
          </cell>
          <cell r="G39">
            <v>0</v>
          </cell>
          <cell r="H39">
            <v>-24103</v>
          </cell>
          <cell r="I39">
            <v>-24103</v>
          </cell>
          <cell r="J39">
            <v>-24103</v>
          </cell>
          <cell r="K39">
            <v>-24103</v>
          </cell>
          <cell r="L39">
            <v>0</v>
          </cell>
          <cell r="M39" t="str">
            <v>0</v>
          </cell>
          <cell r="N39">
            <v>0</v>
          </cell>
          <cell r="O39" t="str">
            <v>0</v>
          </cell>
          <cell r="P39">
            <v>0</v>
          </cell>
          <cell r="Q39">
            <v>0</v>
          </cell>
          <cell r="R39" t="str">
            <v>0</v>
          </cell>
          <cell r="S39">
            <v>0</v>
          </cell>
          <cell r="T39" t="str">
            <v>0</v>
          </cell>
          <cell r="U39">
            <v>0</v>
          </cell>
          <cell r="V39">
            <v>0</v>
          </cell>
          <cell r="W39" t="str">
            <v>0</v>
          </cell>
          <cell r="X39">
            <v>-30603</v>
          </cell>
          <cell r="Y39" t="str">
            <v>0</v>
          </cell>
          <cell r="Z39">
            <v>-30603</v>
          </cell>
          <cell r="AA39">
            <v>-30603</v>
          </cell>
          <cell r="AB39">
            <v>-30603</v>
          </cell>
          <cell r="AC39" t="str">
            <v>0</v>
          </cell>
          <cell r="AD39">
            <v>-30603</v>
          </cell>
          <cell r="AE39">
            <v>30603</v>
          </cell>
          <cell r="AF39">
            <v>61206</v>
          </cell>
        </row>
        <row r="40">
          <cell r="B40" t="str">
            <v>Corporate (Ex-Exch Hedge/Adj)</v>
          </cell>
          <cell r="C40">
            <v>-5862.0201129999996</v>
          </cell>
          <cell r="D40">
            <v>-5862.0201129999996</v>
          </cell>
          <cell r="E40">
            <v>-2662.863491000001</v>
          </cell>
          <cell r="F40">
            <v>-2662.863491000001</v>
          </cell>
          <cell r="G40">
            <v>0</v>
          </cell>
          <cell r="H40">
            <v>-3441.9304885599986</v>
          </cell>
          <cell r="I40">
            <v>-3308.4357435700003</v>
          </cell>
          <cell r="J40">
            <v>-792.08100456000011</v>
          </cell>
          <cell r="K40">
            <v>-658.58625957000186</v>
          </cell>
          <cell r="L40">
            <v>133.49474498999825</v>
          </cell>
          <cell r="M40">
            <v>-3164.3824855990006</v>
          </cell>
          <cell r="N40">
            <v>-8679.3698894580011</v>
          </cell>
          <cell r="O40">
            <v>-660.05527159899975</v>
          </cell>
          <cell r="P40">
            <v>-6175.0426754580003</v>
          </cell>
          <cell r="Q40">
            <v>-5514.9874038590006</v>
          </cell>
          <cell r="R40">
            <v>-887.36232666800061</v>
          </cell>
          <cell r="S40">
            <v>-10938</v>
          </cell>
          <cell r="T40">
            <v>1065.403701332003</v>
          </cell>
          <cell r="U40">
            <v>-8985.2339719999964</v>
          </cell>
          <cell r="V40">
            <v>-10050.637673331999</v>
          </cell>
          <cell r="W40">
            <v>-13567.126318688001</v>
          </cell>
          <cell r="X40">
            <v>-28787.825746028</v>
          </cell>
          <cell r="Y40">
            <v>-3261.026970687999</v>
          </cell>
          <cell r="Z40">
            <v>-18481.726398027997</v>
          </cell>
          <cell r="AA40">
            <v>-15220.699427339998</v>
          </cell>
          <cell r="AB40">
            <v>-28787.825746028</v>
          </cell>
          <cell r="AC40">
            <v>-43324.243000000002</v>
          </cell>
          <cell r="AD40">
            <v>-28787.825746028</v>
          </cell>
          <cell r="AE40">
            <v>-14536.417253972002</v>
          </cell>
          <cell r="AF40">
            <v>14251.408492055998</v>
          </cell>
        </row>
        <row r="41">
          <cell r="B41" t="str">
            <v>Hh New Zealand - Total</v>
          </cell>
          <cell r="C41">
            <v>5310.2030000000004</v>
          </cell>
          <cell r="D41">
            <v>5310.2030000000004</v>
          </cell>
          <cell r="E41">
            <v>-255.345</v>
          </cell>
          <cell r="F41">
            <v>-255.345</v>
          </cell>
          <cell r="G41">
            <v>0</v>
          </cell>
          <cell r="H41">
            <v>5748.0590000000011</v>
          </cell>
          <cell r="I41">
            <v>5586.1929999999993</v>
          </cell>
          <cell r="J41">
            <v>-136.05099999999959</v>
          </cell>
          <cell r="K41">
            <v>-354.23800000000142</v>
          </cell>
          <cell r="L41">
            <v>-218.18700000000183</v>
          </cell>
          <cell r="M41">
            <v>6751.0519999999988</v>
          </cell>
          <cell r="N41">
            <v>6841.1579999999994</v>
          </cell>
          <cell r="O41">
            <v>-50.148000000000593</v>
          </cell>
          <cell r="P41">
            <v>-85.330999999999676</v>
          </cell>
          <cell r="Q41">
            <v>-35.182999999999083</v>
          </cell>
          <cell r="R41">
            <v>6992.2560000000012</v>
          </cell>
          <cell r="S41">
            <v>7329.2690000000002</v>
          </cell>
          <cell r="T41">
            <v>-79.296999999999343</v>
          </cell>
          <cell r="U41">
            <v>88.964999999999918</v>
          </cell>
          <cell r="V41">
            <v>168.26199999999926</v>
          </cell>
          <cell r="W41">
            <v>25069.752</v>
          </cell>
          <cell r="X41">
            <v>25066.823</v>
          </cell>
          <cell r="Y41">
            <v>-407.58000000000175</v>
          </cell>
          <cell r="Z41">
            <v>-605.94900000000052</v>
          </cell>
          <cell r="AA41">
            <v>-198.36899999999878</v>
          </cell>
          <cell r="AB41">
            <v>25066.823</v>
          </cell>
          <cell r="AC41">
            <v>27191.945999999996</v>
          </cell>
          <cell r="AD41">
            <v>20936.095000000001</v>
          </cell>
          <cell r="AE41">
            <v>2952.5149999999962</v>
          </cell>
          <cell r="AF41">
            <v>-17983.580000000005</v>
          </cell>
        </row>
        <row r="42">
          <cell r="B42" t="str">
            <v>Dupont</v>
          </cell>
          <cell r="C42">
            <v>11427.654999999999</v>
          </cell>
          <cell r="D42">
            <v>11427.654999999999</v>
          </cell>
          <cell r="E42">
            <v>-2050.9869250000011</v>
          </cell>
          <cell r="F42">
            <v>-2050.9869250000011</v>
          </cell>
          <cell r="G42">
            <v>0</v>
          </cell>
          <cell r="H42">
            <v>16574</v>
          </cell>
          <cell r="I42">
            <v>21664</v>
          </cell>
          <cell r="J42">
            <v>2140.8760919999986</v>
          </cell>
          <cell r="K42">
            <v>7230.8760919999986</v>
          </cell>
          <cell r="L42">
            <v>5090</v>
          </cell>
          <cell r="M42">
            <v>15464</v>
          </cell>
          <cell r="N42">
            <v>12962</v>
          </cell>
          <cell r="O42">
            <v>2663.7276120000006</v>
          </cell>
          <cell r="P42">
            <v>161.72761199999513</v>
          </cell>
          <cell r="Q42">
            <v>-2502.0000000000055</v>
          </cell>
          <cell r="R42">
            <v>13668</v>
          </cell>
          <cell r="S42">
            <v>15158</v>
          </cell>
          <cell r="T42">
            <v>797.90254800000002</v>
          </cell>
          <cell r="U42">
            <v>2287.9025479999946</v>
          </cell>
          <cell r="V42">
            <v>1489.9999999999945</v>
          </cell>
          <cell r="W42">
            <v>58286</v>
          </cell>
          <cell r="X42">
            <v>61211.654999999999</v>
          </cell>
          <cell r="Y42">
            <v>4703.8643269999957</v>
          </cell>
          <cell r="Z42">
            <v>7629.5193269999872</v>
          </cell>
          <cell r="AA42">
            <v>2925.6549999999916</v>
          </cell>
          <cell r="AB42">
            <v>61211.655000000006</v>
          </cell>
          <cell r="AC42">
            <v>57601</v>
          </cell>
          <cell r="AD42">
            <v>61211.655000000006</v>
          </cell>
          <cell r="AE42">
            <v>-3610.6550000000061</v>
          </cell>
          <cell r="AF42">
            <v>-64822.310000000012</v>
          </cell>
        </row>
        <row r="43">
          <cell r="B43" t="str">
            <v>Total Corporate Revenues/PC</v>
          </cell>
          <cell r="C43">
            <v>36095</v>
          </cell>
          <cell r="D43">
            <v>36095</v>
          </cell>
          <cell r="E43">
            <v>9023</v>
          </cell>
          <cell r="F43">
            <v>9023</v>
          </cell>
          <cell r="G43">
            <v>0</v>
          </cell>
          <cell r="H43">
            <v>35735</v>
          </cell>
          <cell r="I43">
            <v>36495</v>
          </cell>
          <cell r="J43">
            <v>-5192</v>
          </cell>
          <cell r="K43">
            <v>-4432</v>
          </cell>
          <cell r="L43">
            <v>760</v>
          </cell>
          <cell r="M43">
            <v>23459</v>
          </cell>
          <cell r="N43">
            <v>34267</v>
          </cell>
          <cell r="O43">
            <v>-545</v>
          </cell>
          <cell r="P43">
            <v>10263</v>
          </cell>
          <cell r="Q43">
            <v>10808</v>
          </cell>
          <cell r="R43">
            <v>40774.31</v>
          </cell>
          <cell r="S43">
            <v>44059</v>
          </cell>
          <cell r="T43">
            <v>-1940.69</v>
          </cell>
          <cell r="U43">
            <v>1344</v>
          </cell>
          <cell r="V43">
            <v>3284.69</v>
          </cell>
          <cell r="W43">
            <v>131394.34</v>
          </cell>
          <cell r="X43">
            <v>150916</v>
          </cell>
          <cell r="Y43">
            <v>-3323.66</v>
          </cell>
          <cell r="Z43">
            <v>16198</v>
          </cell>
          <cell r="AA43">
            <v>19521.66</v>
          </cell>
          <cell r="AB43">
            <v>150916</v>
          </cell>
          <cell r="AC43">
            <v>128109</v>
          </cell>
          <cell r="AD43">
            <v>150916</v>
          </cell>
          <cell r="AE43">
            <v>-22807</v>
          </cell>
          <cell r="AF43">
            <v>-173723</v>
          </cell>
        </row>
        <row r="44">
          <cell r="B44" t="str">
            <v>Mch</v>
          </cell>
          <cell r="C44">
            <v>235</v>
          </cell>
          <cell r="D44">
            <v>235</v>
          </cell>
          <cell r="E44">
            <v>137.07000000000062</v>
          </cell>
          <cell r="F44">
            <v>137.07000000000062</v>
          </cell>
          <cell r="G44">
            <v>0</v>
          </cell>
          <cell r="H44">
            <v>246</v>
          </cell>
          <cell r="I44">
            <v>246</v>
          </cell>
          <cell r="J44">
            <v>128.86899999999969</v>
          </cell>
          <cell r="K44">
            <v>128.86899999999969</v>
          </cell>
          <cell r="L44">
            <v>0</v>
          </cell>
          <cell r="M44">
            <v>70</v>
          </cell>
          <cell r="N44">
            <v>646</v>
          </cell>
          <cell r="O44">
            <v>-13.268000000000029</v>
          </cell>
          <cell r="P44">
            <v>562.73199999999997</v>
          </cell>
          <cell r="Q44">
            <v>576</v>
          </cell>
          <cell r="R44">
            <v>70</v>
          </cell>
          <cell r="S44">
            <v>761</v>
          </cell>
          <cell r="T44">
            <v>50.16800000000012</v>
          </cell>
          <cell r="U44">
            <v>741.16800000000012</v>
          </cell>
          <cell r="V44">
            <v>691</v>
          </cell>
          <cell r="W44">
            <v>886</v>
          </cell>
          <cell r="X44">
            <v>1888</v>
          </cell>
          <cell r="Y44">
            <v>570.8390000000004</v>
          </cell>
          <cell r="Z44">
            <v>1569.8390000000004</v>
          </cell>
          <cell r="AA44">
            <v>999</v>
          </cell>
          <cell r="AB44">
            <v>1888</v>
          </cell>
          <cell r="AC44">
            <v>2758</v>
          </cell>
          <cell r="AD44">
            <v>1885</v>
          </cell>
          <cell r="AE44">
            <v>870</v>
          </cell>
          <cell r="AF44">
            <v>-1015</v>
          </cell>
        </row>
        <row r="45">
          <cell r="B45" t="str">
            <v>Astra</v>
          </cell>
          <cell r="C45">
            <v>467525</v>
          </cell>
          <cell r="D45">
            <v>467525</v>
          </cell>
          <cell r="E45">
            <v>111367.16189900006</v>
          </cell>
          <cell r="F45">
            <v>111367.16189900006</v>
          </cell>
          <cell r="G45">
            <v>0</v>
          </cell>
          <cell r="H45">
            <v>356748</v>
          </cell>
          <cell r="I45">
            <v>366023</v>
          </cell>
          <cell r="J45">
            <v>105344.70394000001</v>
          </cell>
          <cell r="K45">
            <v>114619.70394000001</v>
          </cell>
          <cell r="L45">
            <v>9275</v>
          </cell>
          <cell r="M45">
            <v>335781</v>
          </cell>
          <cell r="N45">
            <v>282095</v>
          </cell>
          <cell r="O45">
            <v>156068.34478799999</v>
          </cell>
          <cell r="P45">
            <v>102382.34478800002</v>
          </cell>
          <cell r="Q45">
            <v>-53685.999999999971</v>
          </cell>
          <cell r="R45">
            <v>326018</v>
          </cell>
          <cell r="S45">
            <v>267583</v>
          </cell>
          <cell r="T45">
            <v>136838.833743</v>
          </cell>
          <cell r="U45">
            <v>78403.833742999996</v>
          </cell>
          <cell r="V45">
            <v>-58435</v>
          </cell>
          <cell r="W45">
            <v>1440219</v>
          </cell>
          <cell r="X45">
            <v>1383226</v>
          </cell>
          <cell r="Y45">
            <v>463766.04437000002</v>
          </cell>
          <cell r="Z45">
            <v>406773.04437000002</v>
          </cell>
          <cell r="AA45">
            <v>-56993</v>
          </cell>
          <cell r="AB45">
            <v>1383226</v>
          </cell>
          <cell r="AC45">
            <v>1059753</v>
          </cell>
          <cell r="AD45">
            <v>1383226</v>
          </cell>
          <cell r="AE45">
            <v>-323473</v>
          </cell>
          <cell r="AF45">
            <v>-1706699</v>
          </cell>
        </row>
        <row r="46">
          <cell r="B46" t="str">
            <v>Merial</v>
          </cell>
          <cell r="C46">
            <v>14216</v>
          </cell>
          <cell r="D46">
            <v>14216</v>
          </cell>
          <cell r="E46">
            <v>1178</v>
          </cell>
          <cell r="F46">
            <v>1178</v>
          </cell>
          <cell r="G46">
            <v>0</v>
          </cell>
          <cell r="H46">
            <v>10863</v>
          </cell>
          <cell r="I46">
            <v>10431</v>
          </cell>
          <cell r="J46">
            <v>-5222</v>
          </cell>
          <cell r="K46">
            <v>-5654</v>
          </cell>
          <cell r="L46">
            <v>-432</v>
          </cell>
          <cell r="M46">
            <v>12609</v>
          </cell>
          <cell r="N46">
            <v>10992</v>
          </cell>
          <cell r="O46">
            <v>-3039</v>
          </cell>
          <cell r="P46">
            <v>-4656</v>
          </cell>
          <cell r="Q46">
            <v>-1617</v>
          </cell>
          <cell r="R46">
            <v>13899</v>
          </cell>
          <cell r="S46">
            <v>12451</v>
          </cell>
          <cell r="T46">
            <v>-911</v>
          </cell>
          <cell r="U46">
            <v>-2359</v>
          </cell>
          <cell r="V46">
            <v>-1448</v>
          </cell>
          <cell r="W46">
            <v>51690</v>
          </cell>
          <cell r="X46">
            <v>48090</v>
          </cell>
          <cell r="Y46">
            <v>-8616</v>
          </cell>
          <cell r="Z46">
            <v>-11491</v>
          </cell>
          <cell r="AA46">
            <v>-2875</v>
          </cell>
          <cell r="AB46">
            <v>48090</v>
          </cell>
          <cell r="AC46">
            <v>47685</v>
          </cell>
          <cell r="AD46">
            <v>48815</v>
          </cell>
          <cell r="AE46">
            <v>-405</v>
          </cell>
          <cell r="AF46">
            <v>-49220</v>
          </cell>
        </row>
        <row r="47">
          <cell r="B47" t="str">
            <v>Merck Schering</v>
          </cell>
          <cell r="C47" t="str">
            <v>0</v>
          </cell>
          <cell r="D47" t="str">
            <v>0</v>
          </cell>
          <cell r="E47" t="str">
            <v>0</v>
          </cell>
          <cell r="F47" t="str">
            <v>0</v>
          </cell>
          <cell r="G47">
            <v>0</v>
          </cell>
          <cell r="H47" t="str">
            <v>0</v>
          </cell>
          <cell r="I47" t="str">
            <v>0</v>
          </cell>
          <cell r="J47" t="str">
            <v>0</v>
          </cell>
          <cell r="K47" t="str">
            <v>0</v>
          </cell>
          <cell r="L47">
            <v>0</v>
          </cell>
          <cell r="M47" t="str">
            <v>0</v>
          </cell>
          <cell r="N47" t="str">
            <v>0</v>
          </cell>
          <cell r="O47" t="str">
            <v>0</v>
          </cell>
          <cell r="P47" t="str">
            <v>0</v>
          </cell>
          <cell r="Q47">
            <v>0</v>
          </cell>
          <cell r="R47" t="str">
            <v>0</v>
          </cell>
          <cell r="S47" t="str">
            <v>0</v>
          </cell>
          <cell r="T47" t="str">
            <v>0</v>
          </cell>
          <cell r="U47" t="str">
            <v>0</v>
          </cell>
          <cell r="V47">
            <v>0</v>
          </cell>
          <cell r="W47" t="str">
            <v>0</v>
          </cell>
          <cell r="X47" t="str">
            <v>0</v>
          </cell>
          <cell r="Y47" t="str">
            <v>0</v>
          </cell>
          <cell r="Z47" t="str">
            <v>0</v>
          </cell>
          <cell r="AA47">
            <v>0</v>
          </cell>
          <cell r="AB47" t="str">
            <v>0</v>
          </cell>
          <cell r="AC47">
            <v>4363</v>
          </cell>
          <cell r="AD47" t="str">
            <v>0</v>
          </cell>
          <cell r="AE47">
            <v>4363</v>
          </cell>
          <cell r="AF47">
            <v>4363</v>
          </cell>
        </row>
        <row r="48">
          <cell r="B48" t="str">
            <v>Merck Manufacturing Division (Mmd)</v>
          </cell>
          <cell r="C48">
            <v>-54158.961999999978</v>
          </cell>
          <cell r="D48">
            <v>-54158.961999999978</v>
          </cell>
          <cell r="E48">
            <v>13366.871000000034</v>
          </cell>
          <cell r="F48">
            <v>13366.871000000034</v>
          </cell>
          <cell r="G48">
            <v>0</v>
          </cell>
          <cell r="H48">
            <v>-45695</v>
          </cell>
          <cell r="I48">
            <v>-36816</v>
          </cell>
          <cell r="J48">
            <v>1498.747000000003</v>
          </cell>
          <cell r="K48">
            <v>11640.747000000003</v>
          </cell>
          <cell r="L48">
            <v>10142</v>
          </cell>
          <cell r="M48">
            <v>-45587</v>
          </cell>
          <cell r="N48">
            <v>-58338</v>
          </cell>
          <cell r="O48">
            <v>16303.286000000029</v>
          </cell>
          <cell r="P48">
            <v>6031.2860000000073</v>
          </cell>
          <cell r="Q48">
            <v>-10272.000000000022</v>
          </cell>
          <cell r="R48">
            <v>-81256</v>
          </cell>
          <cell r="S48">
            <v>-80291</v>
          </cell>
          <cell r="T48">
            <v>-15349.045999999958</v>
          </cell>
          <cell r="U48">
            <v>-11756.045999999973</v>
          </cell>
          <cell r="V48">
            <v>3592.9999999999854</v>
          </cell>
          <cell r="W48">
            <v>-213797</v>
          </cell>
          <cell r="X48">
            <v>-229603.96199999997</v>
          </cell>
          <cell r="Y48">
            <v>22269.259000000078</v>
          </cell>
          <cell r="Z48">
            <v>19282.85800000008</v>
          </cell>
          <cell r="AA48">
            <v>-2986.400999999998</v>
          </cell>
          <cell r="AB48">
            <v>-229603.96199999997</v>
          </cell>
          <cell r="AC48">
            <v>-220836</v>
          </cell>
          <cell r="AD48">
            <v>-211279.40099999995</v>
          </cell>
          <cell r="AE48">
            <v>7120.9619999999704</v>
          </cell>
          <cell r="AF48">
            <v>218400.36299999992</v>
          </cell>
        </row>
        <row r="49">
          <cell r="B49" t="str">
            <v>EXCHANGE</v>
          </cell>
          <cell r="D49">
            <v>0</v>
          </cell>
          <cell r="E49">
            <v>29452.348630999652</v>
          </cell>
          <cell r="F49">
            <v>0</v>
          </cell>
          <cell r="G49">
            <v>0</v>
          </cell>
          <cell r="I49">
            <v>17184.623916960321</v>
          </cell>
          <cell r="J49">
            <v>237684.5500819697</v>
          </cell>
          <cell r="K49">
            <v>-17305.843083040614</v>
          </cell>
          <cell r="L49">
            <v>34490.467000000936</v>
          </cell>
          <cell r="N49">
            <v>-4083.6053220592439</v>
          </cell>
          <cell r="O49">
            <v>-165487.45714202046</v>
          </cell>
          <cell r="P49">
            <v>-102505.53062205826</v>
          </cell>
          <cell r="Q49">
            <v>98421.925299999013</v>
          </cell>
          <cell r="S49">
            <v>-32333.817114109173</v>
          </cell>
          <cell r="T49">
            <v>-329598.56341719773</v>
          </cell>
          <cell r="U49">
            <v>-134827.86201410921</v>
          </cell>
          <cell r="V49">
            <v>102494.04490000004</v>
          </cell>
          <cell r="X49">
            <v>-304068.36619887128</v>
          </cell>
          <cell r="Y49">
            <v>-800309.65080557426</v>
          </cell>
          <cell r="Z49">
            <v>-542164.19699887489</v>
          </cell>
          <cell r="AA49">
            <v>238095.8308000036</v>
          </cell>
          <cell r="AC49">
            <v>1152045.5015156716</v>
          </cell>
          <cell r="AD49">
            <v>-18874507.344172157</v>
          </cell>
          <cell r="AE49">
            <v>-193103</v>
          </cell>
          <cell r="AF49">
            <v>1345148.5015156716</v>
          </cell>
        </row>
        <row r="50">
          <cell r="B50" t="str">
            <v>All Divisions</v>
          </cell>
          <cell r="C50">
            <v>2571850.9436799996</v>
          </cell>
          <cell r="D50">
            <v>2571850.9436799996</v>
          </cell>
          <cell r="E50">
            <v>-139825.30158100033</v>
          </cell>
          <cell r="F50">
            <v>-139825.30158100033</v>
          </cell>
          <cell r="G50">
            <v>0</v>
          </cell>
          <cell r="H50">
            <v>2857663.3522100002</v>
          </cell>
          <cell r="I50">
            <v>2787571.4860000005</v>
          </cell>
          <cell r="J50">
            <v>13780.193699999683</v>
          </cell>
          <cell r="K50">
            <v>-75580.459509999971</v>
          </cell>
          <cell r="L50">
            <v>-89360.653209999655</v>
          </cell>
          <cell r="M50">
            <v>2797281.3730199998</v>
          </cell>
          <cell r="N50">
            <v>2794386.0008899998</v>
          </cell>
          <cell r="O50">
            <v>-58917.646070000497</v>
          </cell>
          <cell r="P50">
            <v>-86514.475400000068</v>
          </cell>
          <cell r="Q50">
            <v>-27596.829329999571</v>
          </cell>
          <cell r="R50">
            <v>2930113.1501699993</v>
          </cell>
          <cell r="S50">
            <v>2770302.3961999998</v>
          </cell>
          <cell r="T50">
            <v>-10733.789100000547</v>
          </cell>
          <cell r="U50">
            <v>-193616.22897000003</v>
          </cell>
          <cell r="V50">
            <v>-182882.43986999948</v>
          </cell>
          <cell r="W50">
            <v>11258684.932249999</v>
          </cell>
          <cell r="X50">
            <v>10924110.82677</v>
          </cell>
          <cell r="Y50">
            <v>-147501.86647000141</v>
          </cell>
          <cell r="Z50">
            <v>-495536.46546099987</v>
          </cell>
          <cell r="AA50">
            <v>-348034.59899099846</v>
          </cell>
          <cell r="AB50">
            <v>10924110.82677</v>
          </cell>
          <cell r="AC50">
            <v>11839528.228779998</v>
          </cell>
          <cell r="AD50">
            <v>10492295.125059001</v>
          </cell>
          <cell r="AE50">
            <v>1003439.2610099976</v>
          </cell>
          <cell r="AF50">
            <v>-9488855.8640490044</v>
          </cell>
        </row>
        <row r="51">
          <cell r="B51" t="str">
            <v>Merck Standalone</v>
          </cell>
          <cell r="C51">
            <v>2403947.1386799999</v>
          </cell>
          <cell r="D51">
            <v>2403947.1386799999</v>
          </cell>
          <cell r="E51">
            <v>-136932.83558100031</v>
          </cell>
          <cell r="F51">
            <v>-136932.83558100031</v>
          </cell>
          <cell r="G51">
            <v>0</v>
          </cell>
          <cell r="H51">
            <v>2716930.5429099998</v>
          </cell>
          <cell r="I51">
            <v>2648032.5043000001</v>
          </cell>
          <cell r="J51">
            <v>19771.656399999716</v>
          </cell>
          <cell r="K51">
            <v>-68395.169209999978</v>
          </cell>
          <cell r="L51">
            <v>-88166.825609999694</v>
          </cell>
          <cell r="M51">
            <v>2614947.5082199997</v>
          </cell>
          <cell r="N51">
            <v>2743785.0426500002</v>
          </cell>
          <cell r="O51">
            <v>-60303.834870000617</v>
          </cell>
          <cell r="P51">
            <v>22619.242360000309</v>
          </cell>
          <cell r="Q51">
            <v>82923.077230000927</v>
          </cell>
          <cell r="R51">
            <v>2745888.3244699999</v>
          </cell>
          <cell r="S51">
            <v>2770302.3961999998</v>
          </cell>
          <cell r="T51">
            <v>-13779.173800000368</v>
          </cell>
          <cell r="U51">
            <v>-33649.787970000383</v>
          </cell>
          <cell r="V51">
            <v>-19870.614170000015</v>
          </cell>
          <cell r="W51">
            <v>10541335.44675</v>
          </cell>
          <cell r="X51">
            <v>10566067.081830001</v>
          </cell>
          <cell r="Y51">
            <v>-142777.69196999981</v>
          </cell>
          <cell r="Z51">
            <v>-216358.55040099937</v>
          </cell>
          <cell r="AA51">
            <v>-73580.858430999564</v>
          </cell>
          <cell r="AB51">
            <v>10566067.081829999</v>
          </cell>
          <cell r="AC51">
            <v>11839528.228779998</v>
          </cell>
          <cell r="AD51">
            <v>10134251.380119</v>
          </cell>
          <cell r="AE51">
            <v>1361483.005949999</v>
          </cell>
          <cell r="AF51">
            <v>-8772768.3741690014</v>
          </cell>
        </row>
        <row r="52">
          <cell r="B52" t="str">
            <v>Ushh</v>
          </cell>
          <cell r="C52">
            <v>600339</v>
          </cell>
          <cell r="D52">
            <v>600339</v>
          </cell>
          <cell r="E52">
            <v>-9914.9860799999442</v>
          </cell>
          <cell r="F52">
            <v>-9914.9860799999442</v>
          </cell>
          <cell r="G52">
            <v>0</v>
          </cell>
          <cell r="H52">
            <v>640673.12242000003</v>
          </cell>
          <cell r="I52">
            <v>625328.35329999996</v>
          </cell>
          <cell r="J52">
            <v>12764.447400000063</v>
          </cell>
          <cell r="K52">
            <v>-2580.3217200000072</v>
          </cell>
          <cell r="L52">
            <v>-15344.76912000007</v>
          </cell>
          <cell r="M52">
            <v>619051.28892000008</v>
          </cell>
          <cell r="N52">
            <v>619242.31664999994</v>
          </cell>
          <cell r="O52">
            <v>-25742.598069999949</v>
          </cell>
          <cell r="P52">
            <v>-25551.570340000093</v>
          </cell>
          <cell r="Q52">
            <v>191.02772999985609</v>
          </cell>
          <cell r="R52">
            <v>659068.66292000003</v>
          </cell>
          <cell r="S52">
            <v>602528.6841999999</v>
          </cell>
          <cell r="T52">
            <v>-47468.562699999893</v>
          </cell>
          <cell r="U52">
            <v>-104008.54142000002</v>
          </cell>
          <cell r="V52">
            <v>-56539.97872000013</v>
          </cell>
          <cell r="W52">
            <v>2491579.8149100002</v>
          </cell>
          <cell r="X52">
            <v>2447438.35415</v>
          </cell>
          <cell r="Y52">
            <v>-97913.958799999673</v>
          </cell>
          <cell r="Z52">
            <v>-142055.41955999983</v>
          </cell>
          <cell r="AA52">
            <v>-44141.460760000162</v>
          </cell>
          <cell r="AB52">
            <v>2447438.35415</v>
          </cell>
          <cell r="AC52">
            <v>2738628.6427799999</v>
          </cell>
          <cell r="AD52">
            <v>2447438.35415</v>
          </cell>
          <cell r="AE52">
            <v>291190.28862999985</v>
          </cell>
          <cell r="AF52">
            <v>-2156248.0655200002</v>
          </cell>
        </row>
        <row r="53">
          <cell r="B53" t="str">
            <v>Hh Latin America</v>
          </cell>
          <cell r="C53">
            <v>61076.480000000003</v>
          </cell>
          <cell r="D53">
            <v>61076.480000000003</v>
          </cell>
          <cell r="E53">
            <v>-7367.3289999999943</v>
          </cell>
          <cell r="F53">
            <v>-7367.3289999999943</v>
          </cell>
          <cell r="G53">
            <v>0</v>
          </cell>
          <cell r="H53">
            <v>73578.720000000001</v>
          </cell>
          <cell r="I53">
            <v>73385.841000000015</v>
          </cell>
          <cell r="J53">
            <v>2166.2639999999797</v>
          </cell>
          <cell r="K53">
            <v>-815.48999999997693</v>
          </cell>
          <cell r="L53">
            <v>-2981.7539999999567</v>
          </cell>
          <cell r="M53">
            <v>70317.952999999994</v>
          </cell>
          <cell r="N53">
            <v>74764.797999999995</v>
          </cell>
          <cell r="O53">
            <v>-439.66900000001078</v>
          </cell>
          <cell r="P53">
            <v>2034.6300000000056</v>
          </cell>
          <cell r="Q53">
            <v>2474.2990000000163</v>
          </cell>
          <cell r="R53">
            <v>66201.146999999997</v>
          </cell>
          <cell r="S53">
            <v>71165.67</v>
          </cell>
          <cell r="T53">
            <v>-2490.7059999999883</v>
          </cell>
          <cell r="U53">
            <v>2017.7419999999988</v>
          </cell>
          <cell r="V53">
            <v>4508.4479999999876</v>
          </cell>
          <cell r="W53">
            <v>275603.97729999997</v>
          </cell>
          <cell r="X53">
            <v>280392.78899999999</v>
          </cell>
          <cell r="Y53">
            <v>-1967.5006000000831</v>
          </cell>
          <cell r="Z53">
            <v>-4130.4470000000028</v>
          </cell>
          <cell r="AA53">
            <v>-2162.9463999999198</v>
          </cell>
          <cell r="AB53">
            <v>280392.78899999993</v>
          </cell>
          <cell r="AC53">
            <v>284390.57799999998</v>
          </cell>
          <cell r="AD53">
            <v>288259.10799999995</v>
          </cell>
          <cell r="AE53">
            <v>23962.544000000049</v>
          </cell>
          <cell r="AF53">
            <v>-264296.5639999999</v>
          </cell>
        </row>
        <row r="54">
          <cell r="B54" t="str">
            <v>Hh Canada</v>
          </cell>
          <cell r="C54">
            <v>29086.493999999999</v>
          </cell>
          <cell r="D54">
            <v>29086.493999999999</v>
          </cell>
          <cell r="E54">
            <v>-6044.3010000000058</v>
          </cell>
          <cell r="F54">
            <v>-6044.3010000000058</v>
          </cell>
          <cell r="G54">
            <v>0</v>
          </cell>
          <cell r="H54">
            <v>42245.71</v>
          </cell>
          <cell r="I54">
            <v>40749.133000000002</v>
          </cell>
          <cell r="J54">
            <v>1477.1360000000186</v>
          </cell>
          <cell r="K54">
            <v>-451.9359999999856</v>
          </cell>
          <cell r="L54">
            <v>-1929.0720000000042</v>
          </cell>
          <cell r="M54">
            <v>39105.918999999994</v>
          </cell>
          <cell r="N54">
            <v>47011.592999999993</v>
          </cell>
          <cell r="O54">
            <v>1018.5439999999912</v>
          </cell>
          <cell r="P54">
            <v>5197.8049999999894</v>
          </cell>
          <cell r="Q54">
            <v>4179.2609999999986</v>
          </cell>
          <cell r="R54">
            <v>46842.924999999996</v>
          </cell>
          <cell r="S54">
            <v>52307.38</v>
          </cell>
          <cell r="T54">
            <v>1018.3440000000026</v>
          </cell>
          <cell r="U54">
            <v>2485.4360000000042</v>
          </cell>
          <cell r="V54">
            <v>1467.0920000000017</v>
          </cell>
          <cell r="W54">
            <v>158780.73399999997</v>
          </cell>
          <cell r="X54">
            <v>169154.6</v>
          </cell>
          <cell r="Y54">
            <v>-14.513000000027205</v>
          </cell>
          <cell r="Z54">
            <v>1187.0040000000117</v>
          </cell>
          <cell r="AA54">
            <v>1201.5170000000389</v>
          </cell>
          <cell r="AB54">
            <v>169154.6</v>
          </cell>
          <cell r="AC54">
            <v>178477.41600000003</v>
          </cell>
          <cell r="AD54">
            <v>154485.62400000001</v>
          </cell>
          <cell r="AE54">
            <v>9322.7910000000211</v>
          </cell>
          <cell r="AF54">
            <v>-145162.83299999998</v>
          </cell>
        </row>
        <row r="55">
          <cell r="B55" t="str">
            <v>Hh Europe/Middle East &amp; Africa</v>
          </cell>
          <cell r="C55">
            <v>440116.84899999999</v>
          </cell>
          <cell r="D55">
            <v>440116.84899999999</v>
          </cell>
          <cell r="E55">
            <v>-38692.07700000007</v>
          </cell>
          <cell r="F55">
            <v>-38692.07700000007</v>
          </cell>
          <cell r="G55">
            <v>0</v>
          </cell>
          <cell r="H55">
            <v>464917.28700000001</v>
          </cell>
          <cell r="I55">
            <v>458728.93099999998</v>
          </cell>
          <cell r="J55">
            <v>-26434.67</v>
          </cell>
          <cell r="K55">
            <v>-38244.077000000005</v>
          </cell>
          <cell r="L55">
            <v>-11809.407000000007</v>
          </cell>
          <cell r="M55">
            <v>424251.89399999997</v>
          </cell>
          <cell r="N55">
            <v>458077.20300000004</v>
          </cell>
          <cell r="O55">
            <v>-6008.4838000000236</v>
          </cell>
          <cell r="P55">
            <v>-287.04099999993923</v>
          </cell>
          <cell r="Q55">
            <v>5721.4428000000844</v>
          </cell>
          <cell r="R55">
            <v>459573.4360000001</v>
          </cell>
          <cell r="S55">
            <v>499778.15499999997</v>
          </cell>
          <cell r="T55">
            <v>2052.6819000001487</v>
          </cell>
          <cell r="U55">
            <v>14864.599000000031</v>
          </cell>
          <cell r="V55">
            <v>12811.917099999882</v>
          </cell>
          <cell r="W55">
            <v>1838762.0593000003</v>
          </cell>
          <cell r="X55">
            <v>1856701.138</v>
          </cell>
          <cell r="Y55">
            <v>-18901.278299999743</v>
          </cell>
          <cell r="Z55">
            <v>-62358.595999999729</v>
          </cell>
          <cell r="AA55">
            <v>-43457.317699999985</v>
          </cell>
          <cell r="AB55">
            <v>1856701.1380000003</v>
          </cell>
          <cell r="AC55">
            <v>2098263.8959999997</v>
          </cell>
          <cell r="AD55">
            <v>1574020.6230000001</v>
          </cell>
          <cell r="AE55">
            <v>301753.13299999945</v>
          </cell>
          <cell r="AF55">
            <v>-1272267.4900000007</v>
          </cell>
        </row>
        <row r="56">
          <cell r="B56" t="str">
            <v>Hh Total Banyu</v>
          </cell>
          <cell r="C56">
            <v>140178.29300000003</v>
          </cell>
          <cell r="D56">
            <v>140178.29300000003</v>
          </cell>
          <cell r="E56">
            <v>-15495.925999999963</v>
          </cell>
          <cell r="F56">
            <v>-15495.925999999963</v>
          </cell>
          <cell r="G56">
            <v>0</v>
          </cell>
          <cell r="H56">
            <v>177967.04</v>
          </cell>
          <cell r="I56">
            <v>174350.65100000001</v>
          </cell>
          <cell r="J56">
            <v>-6537.6700000000283</v>
          </cell>
          <cell r="K56">
            <v>-10900.420999999993</v>
          </cell>
          <cell r="L56">
            <v>-4362.7509999999647</v>
          </cell>
          <cell r="M56">
            <v>182892.10699999999</v>
          </cell>
          <cell r="N56">
            <v>192291.69</v>
          </cell>
          <cell r="O56">
            <v>11642.162</v>
          </cell>
          <cell r="P56">
            <v>21801.914000000012</v>
          </cell>
          <cell r="Q56">
            <v>10159.752000000011</v>
          </cell>
          <cell r="R56">
            <v>169118.49900000001</v>
          </cell>
          <cell r="S56">
            <v>183423.20699999999</v>
          </cell>
          <cell r="T56">
            <v>-5161.5079999999962</v>
          </cell>
          <cell r="U56">
            <v>9517.3769999999877</v>
          </cell>
          <cell r="V56">
            <v>14678.884999999984</v>
          </cell>
          <cell r="W56">
            <v>687431.92800000007</v>
          </cell>
          <cell r="X56">
            <v>690243.84100000001</v>
          </cell>
          <cell r="Y56">
            <v>-3629.8839999999545</v>
          </cell>
          <cell r="Z56">
            <v>4922.9439999999886</v>
          </cell>
          <cell r="AA56">
            <v>8552.8279999999431</v>
          </cell>
          <cell r="AB56">
            <v>690243.84100000001</v>
          </cell>
          <cell r="AC56">
            <v>792342.87600000005</v>
          </cell>
          <cell r="AD56">
            <v>651953.59900000005</v>
          </cell>
          <cell r="AE56">
            <v>102114.66200000003</v>
          </cell>
          <cell r="AF56">
            <v>-549838.93700000003</v>
          </cell>
        </row>
        <row r="57">
          <cell r="B57" t="str">
            <v>Hh Asia</v>
          </cell>
          <cell r="C57">
            <v>35463.923999999999</v>
          </cell>
          <cell r="D57">
            <v>35463.923999999999</v>
          </cell>
          <cell r="E57">
            <v>-8043.381000000004</v>
          </cell>
          <cell r="F57">
            <v>-8043.381000000004</v>
          </cell>
          <cell r="G57">
            <v>0</v>
          </cell>
          <cell r="H57">
            <v>46078.351000000002</v>
          </cell>
          <cell r="I57">
            <v>38293.139000000003</v>
          </cell>
          <cell r="J57">
            <v>-857.72899999998924</v>
          </cell>
          <cell r="K57">
            <v>-8892.4419999999882</v>
          </cell>
          <cell r="L57">
            <v>-8034.7129999999988</v>
          </cell>
          <cell r="M57">
            <v>48786.523000000001</v>
          </cell>
          <cell r="N57">
            <v>52524.319000000003</v>
          </cell>
          <cell r="O57">
            <v>895.69000000000381</v>
          </cell>
          <cell r="P57">
            <v>4706.9120000000057</v>
          </cell>
          <cell r="Q57">
            <v>3811.222000000002</v>
          </cell>
          <cell r="R57">
            <v>49194.35</v>
          </cell>
          <cell r="S57">
            <v>56718.278000000006</v>
          </cell>
          <cell r="T57">
            <v>479.17000000000763</v>
          </cell>
          <cell r="U57">
            <v>8068.4240000000073</v>
          </cell>
          <cell r="V57">
            <v>7589.2539999999999</v>
          </cell>
          <cell r="W57">
            <v>186554.4467</v>
          </cell>
          <cell r="X57">
            <v>182999.66</v>
          </cell>
          <cell r="Y57">
            <v>-1057.5190999999827</v>
          </cell>
          <cell r="Z57">
            <v>-4160.4869999999801</v>
          </cell>
          <cell r="AA57">
            <v>-3102.9678999999974</v>
          </cell>
          <cell r="AB57">
            <v>182999.66</v>
          </cell>
          <cell r="AC57">
            <v>207959.285</v>
          </cell>
          <cell r="AD57">
            <v>182436.64499999999</v>
          </cell>
          <cell r="AE57">
            <v>24836.234</v>
          </cell>
          <cell r="AF57">
            <v>-157600.41099999999</v>
          </cell>
        </row>
        <row r="58">
          <cell r="B58" t="str">
            <v>Hh Total Australia</v>
          </cell>
          <cell r="C58">
            <v>16129.511</v>
          </cell>
          <cell r="D58">
            <v>16129.511</v>
          </cell>
          <cell r="E58">
            <v>-2345.6579999999999</v>
          </cell>
          <cell r="F58">
            <v>-2345.6579999999999</v>
          </cell>
          <cell r="G58">
            <v>0</v>
          </cell>
          <cell r="H58">
            <v>20899.355000000007</v>
          </cell>
          <cell r="I58">
            <v>19688.863999999998</v>
          </cell>
          <cell r="J58">
            <v>-89.290999999993119</v>
          </cell>
          <cell r="K58">
            <v>-1498.7089999999985</v>
          </cell>
          <cell r="L58">
            <v>-1409.4180000000053</v>
          </cell>
          <cell r="M58">
            <v>19600.414000000004</v>
          </cell>
          <cell r="N58">
            <v>22919.208000000006</v>
          </cell>
          <cell r="O58">
            <v>-977.54799999999614</v>
          </cell>
          <cell r="P58">
            <v>672.0930000000053</v>
          </cell>
          <cell r="Q58">
            <v>1649.6410000000014</v>
          </cell>
          <cell r="R58">
            <v>20651.836000000003</v>
          </cell>
          <cell r="S58">
            <v>23320.369000000002</v>
          </cell>
          <cell r="T58">
            <v>-942.38799999999924</v>
          </cell>
          <cell r="U58">
            <v>36.062000000003991</v>
          </cell>
          <cell r="V58">
            <v>978.45000000000323</v>
          </cell>
          <cell r="W58">
            <v>78274.892000000007</v>
          </cell>
          <cell r="X58">
            <v>82057.952000000005</v>
          </cell>
          <cell r="Y58">
            <v>-3290.8338999999887</v>
          </cell>
          <cell r="Z58">
            <v>-3136.2119999999904</v>
          </cell>
          <cell r="AA58">
            <v>154.62189999999828</v>
          </cell>
          <cell r="AB58">
            <v>82057.95199999999</v>
          </cell>
          <cell r="AC58">
            <v>83690.827999999994</v>
          </cell>
          <cell r="AD58">
            <v>73531.426999999996</v>
          </cell>
          <cell r="AE58">
            <v>7828.1060000000034</v>
          </cell>
          <cell r="AF58">
            <v>-65703.320999999996</v>
          </cell>
        </row>
        <row r="59">
          <cell r="B59" t="str">
            <v>Hh Japan Other</v>
          </cell>
          <cell r="C59">
            <v>1739.117</v>
          </cell>
          <cell r="D59">
            <v>1739.117</v>
          </cell>
          <cell r="E59">
            <v>-1484.7220000000002</v>
          </cell>
          <cell r="F59">
            <v>-1484.7220000000002</v>
          </cell>
          <cell r="G59">
            <v>0</v>
          </cell>
          <cell r="H59">
            <v>3152.2860000000001</v>
          </cell>
          <cell r="I59">
            <v>3128.7889999999998</v>
          </cell>
          <cell r="J59">
            <v>1054.6170000000002</v>
          </cell>
          <cell r="K59">
            <v>1026.319</v>
          </cell>
          <cell r="L59">
            <v>-28.298000000000229</v>
          </cell>
          <cell r="M59">
            <v>2297.7440000000001</v>
          </cell>
          <cell r="N59">
            <v>3347.181</v>
          </cell>
          <cell r="O59">
            <v>175.33200000000002</v>
          </cell>
          <cell r="P59">
            <v>1246.5899999999999</v>
          </cell>
          <cell r="Q59">
            <v>1071.2579999999998</v>
          </cell>
          <cell r="R59">
            <v>1198.4110000000001</v>
          </cell>
          <cell r="S59">
            <v>2253.134</v>
          </cell>
          <cell r="T59">
            <v>176.33200000000019</v>
          </cell>
          <cell r="U59">
            <v>1252.5630000000001</v>
          </cell>
          <cell r="V59">
            <v>1076.231</v>
          </cell>
          <cell r="W59">
            <v>8529.2759999999998</v>
          </cell>
          <cell r="X59">
            <v>10468.221</v>
          </cell>
          <cell r="Y59">
            <v>35.454000000000093</v>
          </cell>
          <cell r="Z59">
            <v>2040.75</v>
          </cell>
          <cell r="AA59">
            <v>2005.2959999999998</v>
          </cell>
          <cell r="AB59">
            <v>10468.221</v>
          </cell>
          <cell r="AC59">
            <v>18969.281999999999</v>
          </cell>
          <cell r="AD59">
            <v>10346.579</v>
          </cell>
          <cell r="AE59">
            <v>8501.1049999999996</v>
          </cell>
          <cell r="AF59">
            <v>-1845.4740000000002</v>
          </cell>
        </row>
        <row r="60">
          <cell r="B60" t="str">
            <v>Mvd</v>
          </cell>
          <cell r="C60">
            <v>6568.6150000000016</v>
          </cell>
          <cell r="D60">
            <v>6568.6150000000016</v>
          </cell>
          <cell r="E60">
            <v>-13290.838999999998</v>
          </cell>
          <cell r="F60">
            <v>-13290.838999999998</v>
          </cell>
          <cell r="G60">
            <v>0</v>
          </cell>
          <cell r="H60">
            <v>18600.107000000007</v>
          </cell>
          <cell r="I60">
            <v>17330.810000000001</v>
          </cell>
          <cell r="J60">
            <v>-5291.3539999999894</v>
          </cell>
          <cell r="K60">
            <v>-6646.5869999999877</v>
          </cell>
          <cell r="L60">
            <v>-1355.2329999999984</v>
          </cell>
          <cell r="M60">
            <v>22959.985000000001</v>
          </cell>
          <cell r="N60">
            <v>28184.305000000004</v>
          </cell>
          <cell r="O60">
            <v>1198.9129999999941</v>
          </cell>
          <cell r="P60">
            <v>6249.9139999999979</v>
          </cell>
          <cell r="Q60">
            <v>5051.0010000000038</v>
          </cell>
          <cell r="R60">
            <v>10641.267000000011</v>
          </cell>
          <cell r="S60">
            <v>21031.47</v>
          </cell>
          <cell r="T60">
            <v>-8574.3299999999836</v>
          </cell>
          <cell r="U60">
            <v>1602.7950000000001</v>
          </cell>
          <cell r="V60">
            <v>10177.124999999984</v>
          </cell>
          <cell r="W60">
            <v>74161.314000000013</v>
          </cell>
          <cell r="X60">
            <v>73115.199999999997</v>
          </cell>
          <cell r="Y60">
            <v>-10502.38499999998</v>
          </cell>
          <cell r="Z60">
            <v>-12084.716999999981</v>
          </cell>
          <cell r="AA60">
            <v>-1582.3320000000003</v>
          </cell>
          <cell r="AB60">
            <v>73115.199999999997</v>
          </cell>
          <cell r="AC60">
            <v>109188.43200000003</v>
          </cell>
          <cell r="AD60">
            <v>72052.530999999988</v>
          </cell>
          <cell r="AE60">
            <v>36314.094000000048</v>
          </cell>
          <cell r="AF60">
            <v>-35738.43699999994</v>
          </cell>
        </row>
        <row r="61">
          <cell r="B61" t="str">
            <v>Hh New Zealand - Total</v>
          </cell>
          <cell r="C61">
            <v>2396.8509999999997</v>
          </cell>
          <cell r="D61">
            <v>2396.8509999999997</v>
          </cell>
          <cell r="E61">
            <v>-326.84699999999998</v>
          </cell>
          <cell r="F61">
            <v>-326.84699999999998</v>
          </cell>
          <cell r="G61">
            <v>0</v>
          </cell>
          <cell r="H61">
            <v>3517.768</v>
          </cell>
          <cell r="I61">
            <v>3412.9929999999999</v>
          </cell>
          <cell r="J61">
            <v>356.28599999999994</v>
          </cell>
          <cell r="K61">
            <v>230.6720000000002</v>
          </cell>
          <cell r="L61">
            <v>-125.61399999999975</v>
          </cell>
          <cell r="M61">
            <v>3157.1530000000002</v>
          </cell>
          <cell r="N61">
            <v>3218.4290000000001</v>
          </cell>
          <cell r="O61">
            <v>-23.210999999999785</v>
          </cell>
          <cell r="P61">
            <v>-26.510999999999967</v>
          </cell>
          <cell r="Q61">
            <v>-3.3000000000001819</v>
          </cell>
          <cell r="R61">
            <v>2961.6779999999999</v>
          </cell>
          <cell r="S61">
            <v>2773.0489999999995</v>
          </cell>
          <cell r="T61">
            <v>-164.63199999999955</v>
          </cell>
          <cell r="U61">
            <v>-371.55700000000019</v>
          </cell>
          <cell r="V61">
            <v>-206.92500000000064</v>
          </cell>
          <cell r="W61">
            <v>11993.978999999999</v>
          </cell>
          <cell r="X61">
            <v>11801.321999999998</v>
          </cell>
          <cell r="Y61">
            <v>-250.71199999999953</v>
          </cell>
          <cell r="Z61">
            <v>-494.24300000000039</v>
          </cell>
          <cell r="AA61">
            <v>-243.53100000000086</v>
          </cell>
          <cell r="AB61">
            <v>11801.322</v>
          </cell>
          <cell r="AC61">
            <v>11866.992999999999</v>
          </cell>
          <cell r="AD61">
            <v>10013.43</v>
          </cell>
          <cell r="AE61">
            <v>389.05299999999841</v>
          </cell>
          <cell r="AF61">
            <v>-9624.3770000000022</v>
          </cell>
        </row>
        <row r="62">
          <cell r="B62" t="str">
            <v>Mch</v>
          </cell>
          <cell r="C62">
            <v>-73.750320000000002</v>
          </cell>
          <cell r="D62">
            <v>-73.750320000000002</v>
          </cell>
          <cell r="E62">
            <v>-498.80130200000002</v>
          </cell>
          <cell r="F62">
            <v>-498.80130200000002</v>
          </cell>
          <cell r="G62">
            <v>0</v>
          </cell>
          <cell r="H62">
            <v>371</v>
          </cell>
          <cell r="I62">
            <v>371</v>
          </cell>
          <cell r="J62">
            <v>-30.75</v>
          </cell>
          <cell r="K62">
            <v>-30.75</v>
          </cell>
          <cell r="L62">
            <v>0</v>
          </cell>
          <cell r="M62">
            <v>402</v>
          </cell>
          <cell r="N62">
            <v>616</v>
          </cell>
          <cell r="O62">
            <v>0.25</v>
          </cell>
          <cell r="P62">
            <v>214.25</v>
          </cell>
          <cell r="Q62">
            <v>214</v>
          </cell>
          <cell r="R62">
            <v>402</v>
          </cell>
          <cell r="S62">
            <v>726</v>
          </cell>
          <cell r="T62">
            <v>0.25</v>
          </cell>
          <cell r="U62">
            <v>320.25</v>
          </cell>
          <cell r="V62">
            <v>320</v>
          </cell>
          <cell r="W62">
            <v>1652</v>
          </cell>
          <cell r="X62">
            <v>1639.2496799999999</v>
          </cell>
          <cell r="Y62">
            <v>19.445729000000028</v>
          </cell>
          <cell r="Z62">
            <v>4.9486979999999274</v>
          </cell>
          <cell r="AA62">
            <v>-14.497031000000101</v>
          </cell>
          <cell r="AB62">
            <v>1639.2496799999999</v>
          </cell>
          <cell r="AC62">
            <v>1637</v>
          </cell>
          <cell r="AD62">
            <v>1637.5029689999999</v>
          </cell>
          <cell r="AE62">
            <v>-2.2496799999998984</v>
          </cell>
          <cell r="AF62">
            <v>-1639.7526489999998</v>
          </cell>
        </row>
        <row r="63">
          <cell r="B63" t="str">
            <v>Astra</v>
          </cell>
          <cell r="C63">
            <v>4</v>
          </cell>
          <cell r="D63">
            <v>4</v>
          </cell>
          <cell r="E63">
            <v>-299</v>
          </cell>
          <cell r="F63">
            <v>-299</v>
          </cell>
          <cell r="G63">
            <v>0</v>
          </cell>
          <cell r="H63">
            <v>400</v>
          </cell>
          <cell r="I63">
            <v>400</v>
          </cell>
          <cell r="J63">
            <v>97</v>
          </cell>
          <cell r="K63">
            <v>97</v>
          </cell>
          <cell r="L63">
            <v>0</v>
          </cell>
          <cell r="M63">
            <v>1303</v>
          </cell>
          <cell r="N63">
            <v>400</v>
          </cell>
          <cell r="O63">
            <v>1000</v>
          </cell>
          <cell r="P63">
            <v>97</v>
          </cell>
          <cell r="Q63">
            <v>-903</v>
          </cell>
          <cell r="R63">
            <v>1303</v>
          </cell>
          <cell r="S63">
            <v>600</v>
          </cell>
          <cell r="T63">
            <v>1000</v>
          </cell>
          <cell r="U63">
            <v>297</v>
          </cell>
          <cell r="V63">
            <v>-703</v>
          </cell>
          <cell r="W63">
            <v>4216</v>
          </cell>
          <cell r="X63">
            <v>1404</v>
          </cell>
          <cell r="Y63">
            <v>3004</v>
          </cell>
          <cell r="Z63">
            <v>192</v>
          </cell>
          <cell r="AA63">
            <v>-2812</v>
          </cell>
          <cell r="AB63">
            <v>1404</v>
          </cell>
          <cell r="AC63">
            <v>1600</v>
          </cell>
          <cell r="AD63">
            <v>1404</v>
          </cell>
          <cell r="AE63">
            <v>196</v>
          </cell>
          <cell r="AF63">
            <v>-1208</v>
          </cell>
        </row>
        <row r="64">
          <cell r="B64" t="str">
            <v>Merial</v>
          </cell>
          <cell r="C64">
            <v>-2813</v>
          </cell>
          <cell r="D64">
            <v>-2813</v>
          </cell>
          <cell r="E64">
            <v>-150</v>
          </cell>
          <cell r="F64">
            <v>-150</v>
          </cell>
          <cell r="G64">
            <v>0</v>
          </cell>
          <cell r="H64">
            <v>-2663</v>
          </cell>
          <cell r="I64">
            <v>-2663</v>
          </cell>
          <cell r="J64">
            <v>0</v>
          </cell>
          <cell r="K64">
            <v>0</v>
          </cell>
          <cell r="L64">
            <v>0</v>
          </cell>
          <cell r="M64">
            <v>-2663</v>
          </cell>
          <cell r="N64">
            <v>-2663</v>
          </cell>
          <cell r="O64">
            <v>0</v>
          </cell>
          <cell r="P64">
            <v>0</v>
          </cell>
          <cell r="Q64">
            <v>0</v>
          </cell>
          <cell r="R64">
            <v>-2663</v>
          </cell>
          <cell r="S64">
            <v>-2663</v>
          </cell>
          <cell r="T64">
            <v>-1</v>
          </cell>
          <cell r="U64">
            <v>-1</v>
          </cell>
          <cell r="V64">
            <v>0</v>
          </cell>
          <cell r="W64">
            <v>-10650</v>
          </cell>
          <cell r="X64">
            <v>-10802</v>
          </cell>
          <cell r="Y64">
            <v>1</v>
          </cell>
          <cell r="Z64">
            <v>-151</v>
          </cell>
          <cell r="AA64">
            <v>-152</v>
          </cell>
          <cell r="AB64">
            <v>-10802</v>
          </cell>
          <cell r="AC64">
            <v>-11263</v>
          </cell>
          <cell r="AD64">
            <v>-10802</v>
          </cell>
          <cell r="AE64">
            <v>-461</v>
          </cell>
          <cell r="AF64">
            <v>10341</v>
          </cell>
        </row>
        <row r="65">
          <cell r="B65" t="str">
            <v>WHHM w/ Phase V</v>
          </cell>
          <cell r="C65">
            <v>27282</v>
          </cell>
          <cell r="D65">
            <v>27282</v>
          </cell>
          <cell r="E65">
            <v>-6421.5940000000001</v>
          </cell>
          <cell r="F65">
            <v>-6421.5940000000001</v>
          </cell>
          <cell r="G65">
            <v>0</v>
          </cell>
          <cell r="H65">
            <v>47868</v>
          </cell>
          <cell r="I65">
            <v>46831</v>
          </cell>
          <cell r="J65">
            <v>613</v>
          </cell>
          <cell r="K65">
            <v>-424</v>
          </cell>
          <cell r="L65">
            <v>-1037</v>
          </cell>
          <cell r="M65">
            <v>37451</v>
          </cell>
          <cell r="N65">
            <v>37451</v>
          </cell>
          <cell r="O65">
            <v>497</v>
          </cell>
          <cell r="P65">
            <v>497</v>
          </cell>
          <cell r="Q65">
            <v>0</v>
          </cell>
          <cell r="R65">
            <v>53114</v>
          </cell>
          <cell r="S65">
            <v>55778</v>
          </cell>
          <cell r="T65">
            <v>2574</v>
          </cell>
          <cell r="U65">
            <v>5238</v>
          </cell>
          <cell r="V65">
            <v>2664</v>
          </cell>
          <cell r="W65">
            <v>168304</v>
          </cell>
          <cell r="X65">
            <v>167342</v>
          </cell>
          <cell r="Y65">
            <v>-1</v>
          </cell>
          <cell r="Z65">
            <v>-1110.5940000000001</v>
          </cell>
          <cell r="AA65">
            <v>-1109.5940000000001</v>
          </cell>
          <cell r="AB65">
            <v>167342</v>
          </cell>
          <cell r="AC65">
            <v>188451</v>
          </cell>
          <cell r="AD65">
            <v>167194.40599999999</v>
          </cell>
          <cell r="AE65">
            <v>21109</v>
          </cell>
          <cell r="AF65">
            <v>-146085.40599999999</v>
          </cell>
        </row>
        <row r="66">
          <cell r="B66" t="str">
            <v>MRL w/ Phase V</v>
          </cell>
          <cell r="C66">
            <v>563734</v>
          </cell>
          <cell r="D66">
            <v>563734</v>
          </cell>
          <cell r="E66">
            <v>713</v>
          </cell>
          <cell r="F66">
            <v>713</v>
          </cell>
          <cell r="G66">
            <v>0</v>
          </cell>
          <cell r="H66">
            <v>651700</v>
          </cell>
          <cell r="I66">
            <v>627500</v>
          </cell>
          <cell r="J66">
            <v>42525</v>
          </cell>
          <cell r="K66">
            <v>7940</v>
          </cell>
          <cell r="L66">
            <v>-34585</v>
          </cell>
          <cell r="M66">
            <v>613350</v>
          </cell>
          <cell r="N66">
            <v>665500</v>
          </cell>
          <cell r="O66">
            <v>-44659</v>
          </cell>
          <cell r="P66">
            <v>1165</v>
          </cell>
          <cell r="Q66">
            <v>45824</v>
          </cell>
          <cell r="R66">
            <v>665377</v>
          </cell>
          <cell r="S66">
            <v>647900</v>
          </cell>
          <cell r="T66">
            <v>44659</v>
          </cell>
          <cell r="U66">
            <v>20814</v>
          </cell>
          <cell r="V66">
            <v>-23845</v>
          </cell>
          <cell r="W66">
            <v>2455660</v>
          </cell>
          <cell r="X66">
            <v>2504634</v>
          </cell>
          <cell r="Y66">
            <v>0</v>
          </cell>
          <cell r="Z66">
            <v>30632</v>
          </cell>
          <cell r="AA66">
            <v>30632</v>
          </cell>
          <cell r="AB66">
            <v>2504634</v>
          </cell>
          <cell r="AC66">
            <v>2887804</v>
          </cell>
          <cell r="AD66">
            <v>2449292</v>
          </cell>
          <cell r="AE66">
            <v>383170</v>
          </cell>
          <cell r="AF66">
            <v>-2066122</v>
          </cell>
        </row>
        <row r="67">
          <cell r="B67" t="str">
            <v>Merck Manufacturing Division (Mmd)</v>
          </cell>
          <cell r="C67">
            <v>354274.755</v>
          </cell>
          <cell r="D67">
            <v>354274.755</v>
          </cell>
          <cell r="E67">
            <v>-12860.785000000007</v>
          </cell>
          <cell r="F67">
            <v>-12860.785000000007</v>
          </cell>
          <cell r="G67">
            <v>0</v>
          </cell>
          <cell r="H67">
            <v>378237</v>
          </cell>
          <cell r="I67">
            <v>373153</v>
          </cell>
          <cell r="J67">
            <v>-2780.6300000001211</v>
          </cell>
          <cell r="K67">
            <v>-6456.6300000001211</v>
          </cell>
          <cell r="L67">
            <v>-3676</v>
          </cell>
          <cell r="M67">
            <v>387325</v>
          </cell>
          <cell r="N67">
            <v>395723</v>
          </cell>
          <cell r="O67">
            <v>1321.7839999999851</v>
          </cell>
          <cell r="P67">
            <v>5582.7839999999851</v>
          </cell>
          <cell r="Q67">
            <v>4261</v>
          </cell>
          <cell r="R67">
            <v>392771</v>
          </cell>
          <cell r="S67">
            <v>399150</v>
          </cell>
          <cell r="T67">
            <v>-397.82500000012806</v>
          </cell>
          <cell r="U67">
            <v>2038.1749999998719</v>
          </cell>
          <cell r="V67">
            <v>2436</v>
          </cell>
          <cell r="W67">
            <v>1525484</v>
          </cell>
          <cell r="X67">
            <v>1522300.7549999999</v>
          </cell>
          <cell r="Y67">
            <v>-5956.0070000002161</v>
          </cell>
          <cell r="Z67">
            <v>-11696.456000000329</v>
          </cell>
          <cell r="AA67">
            <v>-5740.4490000001133</v>
          </cell>
          <cell r="AB67">
            <v>1522300.7549999999</v>
          </cell>
          <cell r="AC67">
            <v>1627529</v>
          </cell>
          <cell r="AD67">
            <v>1491227.551</v>
          </cell>
          <cell r="AE67">
            <v>105228.24500000011</v>
          </cell>
          <cell r="AF67">
            <v>-1385999.3059999999</v>
          </cell>
        </row>
        <row r="68">
          <cell r="B68" t="str">
            <v>Corporate Service Areas</v>
          </cell>
          <cell r="C68">
            <v>140858</v>
          </cell>
          <cell r="D68">
            <v>140858</v>
          </cell>
          <cell r="E68">
            <v>-7110.5891990000091</v>
          </cell>
          <cell r="F68">
            <v>-7110.5891990000091</v>
          </cell>
          <cell r="G68">
            <v>0</v>
          </cell>
          <cell r="H68">
            <v>156260.79649000001</v>
          </cell>
          <cell r="I68">
            <v>156919</v>
          </cell>
          <cell r="J68">
            <v>2264</v>
          </cell>
          <cell r="K68">
            <v>2779.2035099999921</v>
          </cell>
          <cell r="L68">
            <v>515.20350999999209</v>
          </cell>
          <cell r="M68">
            <v>150080.52729999999</v>
          </cell>
          <cell r="N68">
            <v>154761</v>
          </cell>
          <cell r="O68">
            <v>46</v>
          </cell>
          <cell r="P68">
            <v>4129.4726999999839</v>
          </cell>
          <cell r="Q68">
            <v>4083.4726999999839</v>
          </cell>
          <cell r="R68">
            <v>154386.11254999999</v>
          </cell>
          <cell r="S68">
            <v>161270</v>
          </cell>
          <cell r="T68">
            <v>-283</v>
          </cell>
          <cell r="U68">
            <v>5937.8874499999802</v>
          </cell>
          <cell r="V68">
            <v>6220.8874499999802</v>
          </cell>
          <cell r="W68">
            <v>606396.02553999994</v>
          </cell>
          <cell r="X68">
            <v>613808</v>
          </cell>
          <cell r="Y68">
            <v>111.00000100000761</v>
          </cell>
          <cell r="Z68">
            <v>5735.974460999947</v>
          </cell>
          <cell r="AA68">
            <v>5624.9744599999394</v>
          </cell>
          <cell r="AB68">
            <v>613808</v>
          </cell>
          <cell r="AC68">
            <v>648084</v>
          </cell>
          <cell r="AD68">
            <v>608392</v>
          </cell>
          <cell r="AE68">
            <v>35491</v>
          </cell>
          <cell r="AF68">
            <v>-572901</v>
          </cell>
        </row>
        <row r="69">
          <cell r="B69" t="str">
            <v>Merck Schering</v>
          </cell>
          <cell r="C69">
            <v>-12414</v>
          </cell>
          <cell r="D69">
            <v>-12414</v>
          </cell>
          <cell r="E69">
            <v>-7299</v>
          </cell>
          <cell r="F69">
            <v>-7299</v>
          </cell>
          <cell r="G69">
            <v>0</v>
          </cell>
          <cell r="H69">
            <v>-6873</v>
          </cell>
          <cell r="I69">
            <v>-8876</v>
          </cell>
          <cell r="J69">
            <v>-1524</v>
          </cell>
          <cell r="K69">
            <v>-3527</v>
          </cell>
          <cell r="L69">
            <v>-2003</v>
          </cell>
          <cell r="M69">
            <v>-4722</v>
          </cell>
          <cell r="N69">
            <v>-9584</v>
          </cell>
          <cell r="O69">
            <v>-249</v>
          </cell>
          <cell r="P69">
            <v>-5111</v>
          </cell>
          <cell r="Q69">
            <v>-4862</v>
          </cell>
          <cell r="R69">
            <v>-4254</v>
          </cell>
          <cell r="S69">
            <v>-7758</v>
          </cell>
          <cell r="T69">
            <v>-255</v>
          </cell>
          <cell r="U69">
            <v>-3759</v>
          </cell>
          <cell r="V69">
            <v>-3504</v>
          </cell>
          <cell r="W69">
            <v>-21399</v>
          </cell>
          <cell r="X69">
            <v>-38632</v>
          </cell>
          <cell r="Y69">
            <v>-2463</v>
          </cell>
          <cell r="Z69">
            <v>-19696</v>
          </cell>
          <cell r="AA69">
            <v>-17233</v>
          </cell>
          <cell r="AB69">
            <v>-38632</v>
          </cell>
          <cell r="AC69">
            <v>-28092</v>
          </cell>
          <cell r="AD69">
            <v>-38632</v>
          </cell>
          <cell r="AE69">
            <v>10540</v>
          </cell>
          <cell r="AF69">
            <v>49172</v>
          </cell>
        </row>
        <row r="70">
          <cell r="B70" t="str">
            <v>Dupont</v>
          </cell>
          <cell r="C70" t="str">
            <v>0</v>
          </cell>
          <cell r="D70" t="str">
            <v>0</v>
          </cell>
          <cell r="E70" t="str">
            <v>0</v>
          </cell>
          <cell r="F70" t="str">
            <v>0</v>
          </cell>
          <cell r="G70">
            <v>0</v>
          </cell>
          <cell r="H70" t="str">
            <v>0</v>
          </cell>
          <cell r="I70" t="str">
            <v>0</v>
          </cell>
          <cell r="J70" t="str">
            <v>0</v>
          </cell>
          <cell r="K70" t="str">
            <v>0</v>
          </cell>
          <cell r="L70">
            <v>0</v>
          </cell>
          <cell r="M70" t="str">
            <v>0</v>
          </cell>
          <cell r="N70" t="str">
            <v>0</v>
          </cell>
          <cell r="O70" t="str">
            <v>0</v>
          </cell>
          <cell r="P70" t="str">
            <v>0</v>
          </cell>
          <cell r="Q70">
            <v>0</v>
          </cell>
          <cell r="R70" t="str">
            <v>0</v>
          </cell>
          <cell r="S70" t="str">
            <v>0</v>
          </cell>
          <cell r="T70" t="str">
            <v>0</v>
          </cell>
          <cell r="U70" t="str">
            <v>0</v>
          </cell>
          <cell r="V70">
            <v>0</v>
          </cell>
          <cell r="W70" t="str">
            <v>0</v>
          </cell>
          <cell r="X70" t="str">
            <v>0</v>
          </cell>
          <cell r="Y70" t="str">
            <v>0</v>
          </cell>
          <cell r="Z70" t="str">
            <v>0</v>
          </cell>
          <cell r="AA70">
            <v>0</v>
          </cell>
          <cell r="AB70" t="str">
            <v>0</v>
          </cell>
          <cell r="AC70" t="str">
            <v>0</v>
          </cell>
          <cell r="AD70" t="str">
            <v>0</v>
          </cell>
          <cell r="AE70" t="str">
            <v>0</v>
          </cell>
          <cell r="AF70">
            <v>0</v>
          </cell>
        </row>
        <row r="71">
          <cell r="B71" t="str">
            <v>EXCHANGE</v>
          </cell>
          <cell r="D71">
            <v>0</v>
          </cell>
          <cell r="E71">
            <v>136932.83558100031</v>
          </cell>
          <cell r="F71">
            <v>0</v>
          </cell>
          <cell r="G71">
            <v>0</v>
          </cell>
          <cell r="I71">
            <v>-68898.038609999698</v>
          </cell>
          <cell r="J71">
            <v>-88669.695009999414</v>
          </cell>
          <cell r="K71">
            <v>-88166.825609999694</v>
          </cell>
          <cell r="L71">
            <v>19268.786999999997</v>
          </cell>
          <cell r="N71">
            <v>128837.53443000047</v>
          </cell>
          <cell r="O71">
            <v>189141.36930000107</v>
          </cell>
          <cell r="P71">
            <v>82923.077230000927</v>
          </cell>
          <cell r="Q71">
            <v>45914.457199999539</v>
          </cell>
          <cell r="S71">
            <v>24414.071729999967</v>
          </cell>
          <cell r="T71">
            <v>38193.245530000335</v>
          </cell>
          <cell r="U71">
            <v>-19870.614170000015</v>
          </cell>
          <cell r="V71">
            <v>44284.685899999982</v>
          </cell>
          <cell r="X71">
            <v>24731.635080000386</v>
          </cell>
          <cell r="Y71">
            <v>167509.3270500002</v>
          </cell>
          <cell r="Z71">
            <v>-73580.858430999564</v>
          </cell>
          <cell r="AA71">
            <v>98312.49351099995</v>
          </cell>
          <cell r="AC71">
            <v>1273461.146949999</v>
          </cell>
          <cell r="AD71">
            <v>-8860790.2331690006</v>
          </cell>
          <cell r="AE71">
            <v>-88022</v>
          </cell>
          <cell r="AF71">
            <v>1361483.146949999</v>
          </cell>
        </row>
        <row r="72">
          <cell r="B72" t="str">
            <v>All Divisions (Board Basis)</v>
          </cell>
          <cell r="C72">
            <v>-87393.855219999998</v>
          </cell>
          <cell r="D72">
            <v>-87393.855219999998</v>
          </cell>
          <cell r="E72">
            <v>-21969.993405000001</v>
          </cell>
          <cell r="F72">
            <v>-21969.993405000001</v>
          </cell>
          <cell r="G72">
            <v>0</v>
          </cell>
          <cell r="H72">
            <v>-95301.792000000001</v>
          </cell>
          <cell r="I72">
            <v>-118701.04300000001</v>
          </cell>
          <cell r="J72">
            <v>-1480.2765680000043</v>
          </cell>
          <cell r="K72">
            <v>-23407.196568000007</v>
          </cell>
          <cell r="L72">
            <v>-21926.920000000002</v>
          </cell>
          <cell r="M72">
            <v>-134038.69</v>
          </cell>
          <cell r="N72">
            <v>-126190.723</v>
          </cell>
          <cell r="O72">
            <v>-6908.7601700000114</v>
          </cell>
          <cell r="P72">
            <v>7418.0345299999917</v>
          </cell>
          <cell r="Q72">
            <v>14326.794700000002</v>
          </cell>
          <cell r="R72">
            <v>-108154.065</v>
          </cell>
          <cell r="S72">
            <v>-101098.12700000001</v>
          </cell>
          <cell r="T72">
            <v>7093.2772309999973</v>
          </cell>
          <cell r="U72">
            <v>17920.104630999991</v>
          </cell>
          <cell r="V72">
            <v>10826.827399999995</v>
          </cell>
          <cell r="W72">
            <v>-392969.45600000001</v>
          </cell>
          <cell r="X72">
            <v>-433383.74821999995</v>
          </cell>
          <cell r="Y72">
            <v>7040.8082759999634</v>
          </cell>
          <cell r="Z72">
            <v>-20039.050811999983</v>
          </cell>
          <cell r="AA72">
            <v>-27079.859087999946</v>
          </cell>
          <cell r="AB72">
            <v>-433383.74822000001</v>
          </cell>
          <cell r="AC72">
            <v>-666029.65</v>
          </cell>
          <cell r="AD72">
            <v>-416399.31378800003</v>
          </cell>
          <cell r="AE72">
            <v>-242683.56377999991</v>
          </cell>
          <cell r="AF72">
            <v>173715.75000800012</v>
          </cell>
        </row>
        <row r="73">
          <cell r="B73" t="str">
            <v>Merck Standalone</v>
          </cell>
          <cell r="C73">
            <v>-87393.855219999998</v>
          </cell>
          <cell r="D73">
            <v>-87393.855219999998</v>
          </cell>
          <cell r="E73">
            <v>-21969.993405000001</v>
          </cell>
          <cell r="F73">
            <v>-21969.993405000001</v>
          </cell>
          <cell r="G73">
            <v>0</v>
          </cell>
          <cell r="H73">
            <v>-95301.792000000001</v>
          </cell>
          <cell r="I73">
            <v>-118701.04300000001</v>
          </cell>
          <cell r="J73">
            <v>-1480.2765680000043</v>
          </cell>
          <cell r="K73">
            <v>-23407.196568000007</v>
          </cell>
          <cell r="L73">
            <v>-21926.920000000002</v>
          </cell>
          <cell r="M73">
            <v>-134038.69</v>
          </cell>
          <cell r="N73">
            <v>-126190.723</v>
          </cell>
          <cell r="O73">
            <v>-6908.7601699999977</v>
          </cell>
          <cell r="P73">
            <v>7418.0345300000063</v>
          </cell>
          <cell r="Q73">
            <v>14326.794700000004</v>
          </cell>
          <cell r="R73">
            <v>-108154.065</v>
          </cell>
          <cell r="S73">
            <v>-101098.12700000001</v>
          </cell>
          <cell r="T73">
            <v>7093.2772309999973</v>
          </cell>
          <cell r="U73">
            <v>17920.104630999991</v>
          </cell>
          <cell r="V73">
            <v>10826.827399999995</v>
          </cell>
          <cell r="W73">
            <v>-392969.45600000006</v>
          </cell>
          <cell r="X73">
            <v>-433383.74821999995</v>
          </cell>
          <cell r="Y73">
            <v>7040.8082759999052</v>
          </cell>
          <cell r="Z73">
            <v>-20039.050811999983</v>
          </cell>
          <cell r="AA73">
            <v>-27079.859087999888</v>
          </cell>
          <cell r="AB73">
            <v>-433383.74822000001</v>
          </cell>
          <cell r="AC73">
            <v>-666029.65</v>
          </cell>
          <cell r="AD73">
            <v>-416399.31378800003</v>
          </cell>
          <cell r="AE73">
            <v>-242683.56378000003</v>
          </cell>
          <cell r="AF73">
            <v>173715.750008</v>
          </cell>
        </row>
        <row r="74">
          <cell r="B74" t="str">
            <v>Mvd</v>
          </cell>
          <cell r="C74">
            <v>-7315.3729999999996</v>
          </cell>
          <cell r="D74">
            <v>-7315.3729999999996</v>
          </cell>
          <cell r="E74">
            <v>-77.958999999999605</v>
          </cell>
          <cell r="F74">
            <v>-77.958999999999605</v>
          </cell>
          <cell r="G74">
            <v>0</v>
          </cell>
          <cell r="H74">
            <v>-12263.009</v>
          </cell>
          <cell r="I74">
            <v>-14093.048000000001</v>
          </cell>
          <cell r="J74">
            <v>-2780.0389999999998</v>
          </cell>
          <cell r="K74">
            <v>-4374.4220000000005</v>
          </cell>
          <cell r="L74">
            <v>-1594.3830000000007</v>
          </cell>
          <cell r="M74">
            <v>-36268.682999999997</v>
          </cell>
          <cell r="N74">
            <v>-37589.831999999995</v>
          </cell>
          <cell r="O74">
            <v>-1288.1589999999969</v>
          </cell>
          <cell r="P74">
            <v>247.96100000000479</v>
          </cell>
          <cell r="Q74">
            <v>1536.1200000000017</v>
          </cell>
          <cell r="R74">
            <v>-12397.236999999999</v>
          </cell>
          <cell r="S74">
            <v>-10329.555</v>
          </cell>
          <cell r="T74">
            <v>10688.04</v>
          </cell>
          <cell r="U74">
            <v>13221.07</v>
          </cell>
          <cell r="V74">
            <v>2533.0299999999988</v>
          </cell>
          <cell r="W74">
            <v>-66370.442999999999</v>
          </cell>
          <cell r="X74">
            <v>-69327.80799999999</v>
          </cell>
          <cell r="Y74">
            <v>8135.1419999999998</v>
          </cell>
          <cell r="Z74">
            <v>9016.6500000000087</v>
          </cell>
          <cell r="AA74">
            <v>881.50800000000891</v>
          </cell>
          <cell r="AB74">
            <v>-69327.80799999999</v>
          </cell>
          <cell r="AC74">
            <v>-64064.004000000001</v>
          </cell>
          <cell r="AD74">
            <v>-56887.35</v>
          </cell>
          <cell r="AE74">
            <v>5263.8039999999892</v>
          </cell>
          <cell r="AF74">
            <v>62151.153999999988</v>
          </cell>
        </row>
        <row r="75">
          <cell r="B75" t="str">
            <v>Merck'S Share Of Pm-Msd Tax</v>
          </cell>
          <cell r="C75">
            <v>307</v>
          </cell>
          <cell r="D75">
            <v>307</v>
          </cell>
          <cell r="E75">
            <v>220</v>
          </cell>
          <cell r="F75">
            <v>220</v>
          </cell>
          <cell r="G75">
            <v>0</v>
          </cell>
          <cell r="H75">
            <v>3065</v>
          </cell>
          <cell r="I75">
            <v>3974</v>
          </cell>
          <cell r="J75">
            <v>2070</v>
          </cell>
          <cell r="K75">
            <v>2823</v>
          </cell>
          <cell r="L75">
            <v>753</v>
          </cell>
          <cell r="M75">
            <v>8514</v>
          </cell>
          <cell r="N75">
            <v>9277</v>
          </cell>
          <cell r="O75">
            <v>0</v>
          </cell>
          <cell r="P75">
            <v>0</v>
          </cell>
          <cell r="Q75">
            <v>0</v>
          </cell>
          <cell r="R75">
            <v>5293</v>
          </cell>
          <cell r="S75">
            <v>5768</v>
          </cell>
          <cell r="T75">
            <v>-1.9999989999996615</v>
          </cell>
          <cell r="U75">
            <v>-0.99999899999966146</v>
          </cell>
          <cell r="V75">
            <v>1</v>
          </cell>
          <cell r="W75">
            <v>15763</v>
          </cell>
          <cell r="X75">
            <v>19326</v>
          </cell>
          <cell r="Y75">
            <v>1067.0000010000003</v>
          </cell>
          <cell r="Z75">
            <v>3042.0000010000003</v>
          </cell>
          <cell r="AA75">
            <v>1975</v>
          </cell>
          <cell r="AB75">
            <v>19326</v>
          </cell>
          <cell r="AC75">
            <v>9597</v>
          </cell>
          <cell r="AD75">
            <v>15705</v>
          </cell>
          <cell r="AE75">
            <v>-9574</v>
          </cell>
          <cell r="AF75">
            <v>-25279</v>
          </cell>
        </row>
        <row r="76">
          <cell r="B76" t="str">
            <v>Merck's Share of Merial Tax</v>
          </cell>
          <cell r="C76">
            <v>10599</v>
          </cell>
          <cell r="D76">
            <v>10599</v>
          </cell>
          <cell r="E76">
            <v>2182</v>
          </cell>
          <cell r="F76">
            <v>2182</v>
          </cell>
          <cell r="G76">
            <v>0</v>
          </cell>
          <cell r="H76">
            <v>11295</v>
          </cell>
          <cell r="I76">
            <v>11166</v>
          </cell>
          <cell r="J76">
            <v>-793</v>
          </cell>
          <cell r="K76">
            <v>-928</v>
          </cell>
          <cell r="L76">
            <v>-135</v>
          </cell>
          <cell r="M76">
            <v>15682</v>
          </cell>
          <cell r="N76">
            <v>16428</v>
          </cell>
          <cell r="O76">
            <v>806</v>
          </cell>
          <cell r="P76">
            <v>2401</v>
          </cell>
          <cell r="Q76">
            <v>1595</v>
          </cell>
          <cell r="R76">
            <v>9673</v>
          </cell>
          <cell r="S76">
            <v>11283</v>
          </cell>
          <cell r="T76">
            <v>-1249</v>
          </cell>
          <cell r="U76">
            <v>393</v>
          </cell>
          <cell r="V76">
            <v>1642</v>
          </cell>
          <cell r="W76">
            <v>46052</v>
          </cell>
          <cell r="X76">
            <v>49476</v>
          </cell>
          <cell r="Y76">
            <v>593</v>
          </cell>
          <cell r="Z76">
            <v>4048</v>
          </cell>
          <cell r="AA76">
            <v>3455</v>
          </cell>
          <cell r="AB76">
            <v>49476</v>
          </cell>
          <cell r="AC76">
            <v>50752</v>
          </cell>
          <cell r="AD76">
            <v>48404</v>
          </cell>
          <cell r="AE76">
            <v>3391</v>
          </cell>
          <cell r="AF76">
            <v>-45013</v>
          </cell>
        </row>
        <row r="77">
          <cell r="B77" t="str">
            <v>TOTAL TAXES</v>
          </cell>
          <cell r="C77">
            <v>10906</v>
          </cell>
          <cell r="D77">
            <v>10906</v>
          </cell>
          <cell r="E77">
            <v>2402</v>
          </cell>
          <cell r="F77">
            <v>2402</v>
          </cell>
          <cell r="G77">
            <v>0</v>
          </cell>
          <cell r="H77">
            <v>14360</v>
          </cell>
          <cell r="I77">
            <v>15140</v>
          </cell>
          <cell r="J77">
            <v>1277</v>
          </cell>
          <cell r="K77">
            <v>1895</v>
          </cell>
          <cell r="L77">
            <v>618</v>
          </cell>
          <cell r="M77">
            <v>24196</v>
          </cell>
          <cell r="N77">
            <v>25705</v>
          </cell>
          <cell r="O77">
            <v>806</v>
          </cell>
          <cell r="P77">
            <v>2401</v>
          </cell>
          <cell r="Q77">
            <v>1595</v>
          </cell>
          <cell r="R77">
            <v>14966</v>
          </cell>
          <cell r="S77">
            <v>17051</v>
          </cell>
          <cell r="T77">
            <v>-1250.9999989999997</v>
          </cell>
          <cell r="U77">
            <v>392.00000100000034</v>
          </cell>
          <cell r="V77">
            <v>1643</v>
          </cell>
          <cell r="W77">
            <v>61815</v>
          </cell>
          <cell r="X77">
            <v>68802</v>
          </cell>
          <cell r="Y77">
            <v>1660.0000010000003</v>
          </cell>
          <cell r="Z77">
            <v>7090.0000010000003</v>
          </cell>
          <cell r="AA77">
            <v>5430</v>
          </cell>
          <cell r="AB77">
            <v>68802</v>
          </cell>
          <cell r="AC77">
            <v>60349</v>
          </cell>
          <cell r="AD77">
            <v>64109</v>
          </cell>
          <cell r="AE77">
            <v>-6183</v>
          </cell>
          <cell r="AF77">
            <v>-70292</v>
          </cell>
        </row>
        <row r="78">
          <cell r="B78" t="str">
            <v>WHHM w/ Phase V</v>
          </cell>
          <cell r="C78">
            <v>1709</v>
          </cell>
          <cell r="D78">
            <v>1709</v>
          </cell>
          <cell r="E78">
            <v>-1727</v>
          </cell>
          <cell r="F78">
            <v>-1727</v>
          </cell>
          <cell r="G78">
            <v>0</v>
          </cell>
          <cell r="H78">
            <v>4705</v>
          </cell>
          <cell r="I78">
            <v>4485</v>
          </cell>
          <cell r="J78">
            <v>184</v>
          </cell>
          <cell r="K78">
            <v>-36</v>
          </cell>
          <cell r="L78">
            <v>-220</v>
          </cell>
          <cell r="M78">
            <v>3733</v>
          </cell>
          <cell r="N78">
            <v>3712</v>
          </cell>
          <cell r="O78">
            <v>1</v>
          </cell>
          <cell r="P78">
            <v>-20</v>
          </cell>
          <cell r="Q78">
            <v>-21</v>
          </cell>
          <cell r="R78">
            <v>4598</v>
          </cell>
          <cell r="S78">
            <v>7531</v>
          </cell>
          <cell r="T78">
            <v>-192</v>
          </cell>
          <cell r="U78">
            <v>2741</v>
          </cell>
          <cell r="V78">
            <v>2933</v>
          </cell>
          <cell r="W78">
            <v>16473</v>
          </cell>
          <cell r="X78">
            <v>17437</v>
          </cell>
          <cell r="Y78">
            <v>1</v>
          </cell>
          <cell r="Z78">
            <v>958</v>
          </cell>
          <cell r="AA78">
            <v>957</v>
          </cell>
          <cell r="AB78">
            <v>17437</v>
          </cell>
          <cell r="AC78">
            <v>18641</v>
          </cell>
          <cell r="AD78">
            <v>17430</v>
          </cell>
          <cell r="AE78">
            <v>1204</v>
          </cell>
          <cell r="AF78">
            <v>-16226</v>
          </cell>
        </row>
        <row r="79">
          <cell r="B79" t="str">
            <v>Merck Schering</v>
          </cell>
          <cell r="C79">
            <v>36576</v>
          </cell>
          <cell r="D79">
            <v>36576</v>
          </cell>
          <cell r="E79">
            <v>3072</v>
          </cell>
          <cell r="F79">
            <v>3072</v>
          </cell>
          <cell r="G79">
            <v>0</v>
          </cell>
          <cell r="H79">
            <v>17301</v>
          </cell>
          <cell r="I79">
            <v>12274</v>
          </cell>
          <cell r="J79">
            <v>-4534</v>
          </cell>
          <cell r="K79">
            <v>-9591</v>
          </cell>
          <cell r="L79">
            <v>-5057</v>
          </cell>
          <cell r="M79">
            <v>11105</v>
          </cell>
          <cell r="N79">
            <v>21015</v>
          </cell>
          <cell r="O79">
            <v>-1104</v>
          </cell>
          <cell r="P79">
            <v>8391</v>
          </cell>
          <cell r="Q79">
            <v>9495</v>
          </cell>
          <cell r="R79">
            <v>1688</v>
          </cell>
          <cell r="S79">
            <v>6592</v>
          </cell>
          <cell r="T79">
            <v>2262</v>
          </cell>
          <cell r="U79">
            <v>6846</v>
          </cell>
          <cell r="V79">
            <v>4584</v>
          </cell>
          <cell r="W79">
            <v>66680</v>
          </cell>
          <cell r="X79">
            <v>76457</v>
          </cell>
          <cell r="Y79">
            <v>-72</v>
          </cell>
          <cell r="Z79">
            <v>8718</v>
          </cell>
          <cell r="AA79">
            <v>8790</v>
          </cell>
          <cell r="AB79">
            <v>76457</v>
          </cell>
          <cell r="AC79">
            <v>-77566</v>
          </cell>
          <cell r="AD79">
            <v>75765</v>
          </cell>
          <cell r="AE79">
            <v>-154023</v>
          </cell>
          <cell r="AF79">
            <v>-229788</v>
          </cell>
        </row>
        <row r="80">
          <cell r="B80" t="str">
            <v>Hh Total Australia</v>
          </cell>
          <cell r="C80">
            <v>170.965</v>
          </cell>
          <cell r="D80">
            <v>170.965</v>
          </cell>
          <cell r="E80">
            <v>-46.556999999999988</v>
          </cell>
          <cell r="F80">
            <v>-46.556999999999988</v>
          </cell>
          <cell r="G80">
            <v>0</v>
          </cell>
          <cell r="H80">
            <v>241</v>
          </cell>
          <cell r="I80">
            <v>-17.233000000000001</v>
          </cell>
          <cell r="J80">
            <v>-36.333000000000027</v>
          </cell>
          <cell r="K80">
            <v>-294.66800000000001</v>
          </cell>
          <cell r="L80">
            <v>-258.33499999999998</v>
          </cell>
          <cell r="M80">
            <v>250.64</v>
          </cell>
          <cell r="N80">
            <v>363.99299999999999</v>
          </cell>
          <cell r="O80">
            <v>-118.44900000000001</v>
          </cell>
          <cell r="P80">
            <v>-5.0960000000000036</v>
          </cell>
          <cell r="Q80">
            <v>113.35300000000001</v>
          </cell>
          <cell r="R80">
            <v>222.52</v>
          </cell>
          <cell r="S80">
            <v>386.87900000000002</v>
          </cell>
          <cell r="T80">
            <v>-82.995000000000005</v>
          </cell>
          <cell r="U80">
            <v>81.364000000000033</v>
          </cell>
          <cell r="V80">
            <v>164.35900000000004</v>
          </cell>
          <cell r="W80">
            <v>739.48</v>
          </cell>
          <cell r="X80">
            <v>904.60400000000004</v>
          </cell>
          <cell r="Y80">
            <v>-419.50199999999995</v>
          </cell>
          <cell r="Z80">
            <v>-264.95699999999994</v>
          </cell>
          <cell r="AA80">
            <v>154.54500000000002</v>
          </cell>
          <cell r="AB80">
            <v>904.60400000000004</v>
          </cell>
          <cell r="AC80">
            <v>1609.34</v>
          </cell>
          <cell r="AD80">
            <v>894.02499999999998</v>
          </cell>
          <cell r="AE80">
            <v>704.73599999999988</v>
          </cell>
          <cell r="AF80">
            <v>-189.2890000000001</v>
          </cell>
        </row>
        <row r="81">
          <cell r="B81" t="str">
            <v>Hh Asia</v>
          </cell>
          <cell r="C81">
            <v>14.661</v>
          </cell>
          <cell r="D81">
            <v>14.661</v>
          </cell>
          <cell r="E81">
            <v>-65.980999999999995</v>
          </cell>
          <cell r="F81">
            <v>-65.980999999999995</v>
          </cell>
          <cell r="G81">
            <v>0</v>
          </cell>
          <cell r="H81">
            <v>107.477</v>
          </cell>
          <cell r="I81">
            <v>91.856999999999999</v>
          </cell>
          <cell r="J81">
            <v>58.375</v>
          </cell>
          <cell r="K81">
            <v>42.704000000000001</v>
          </cell>
          <cell r="L81">
            <v>-15.670999999999999</v>
          </cell>
          <cell r="M81">
            <v>38.033000000000001</v>
          </cell>
          <cell r="N81">
            <v>195.5</v>
          </cell>
          <cell r="O81">
            <v>-67.134</v>
          </cell>
          <cell r="P81">
            <v>90.332999999999998</v>
          </cell>
          <cell r="Q81">
            <v>157.46699999999998</v>
          </cell>
          <cell r="R81">
            <v>-41.421999999999997</v>
          </cell>
          <cell r="S81">
            <v>68.5</v>
          </cell>
          <cell r="T81">
            <v>-288.72299999999996</v>
          </cell>
          <cell r="U81">
            <v>-178.80099999999999</v>
          </cell>
          <cell r="V81">
            <v>109.92199999999997</v>
          </cell>
          <cell r="W81">
            <v>405.73500000000001</v>
          </cell>
          <cell r="X81">
            <v>370.51800000000003</v>
          </cell>
          <cell r="Y81">
            <v>-76.248999999999967</v>
          </cell>
          <cell r="Z81">
            <v>-111.745</v>
          </cell>
          <cell r="AA81">
            <v>-35.496000000000038</v>
          </cell>
          <cell r="AB81">
            <v>370.51800000000003</v>
          </cell>
          <cell r="AC81">
            <v>206.1</v>
          </cell>
          <cell r="AD81">
            <v>370.23900000000003</v>
          </cell>
          <cell r="AE81">
            <v>-164.41800000000003</v>
          </cell>
          <cell r="AF81">
            <v>-534.65700000000004</v>
          </cell>
        </row>
        <row r="82">
          <cell r="B82" t="str">
            <v>Hh Latin America</v>
          </cell>
          <cell r="C82">
            <v>572.553</v>
          </cell>
          <cell r="D82">
            <v>572.553</v>
          </cell>
          <cell r="E82">
            <v>-839.09500000000003</v>
          </cell>
          <cell r="F82">
            <v>-839.09500000000003</v>
          </cell>
          <cell r="G82">
            <v>0</v>
          </cell>
          <cell r="H82">
            <v>1581.9639999999999</v>
          </cell>
          <cell r="I82">
            <v>1873.6229999999998</v>
          </cell>
          <cell r="J82">
            <v>519.59800000000007</v>
          </cell>
          <cell r="K82">
            <v>720.93499999999995</v>
          </cell>
          <cell r="L82">
            <v>201.33699999999988</v>
          </cell>
          <cell r="M82">
            <v>1516.433</v>
          </cell>
          <cell r="N82">
            <v>1901.616</v>
          </cell>
          <cell r="O82">
            <v>540.42600000000004</v>
          </cell>
          <cell r="P82">
            <v>936.25800000000004</v>
          </cell>
          <cell r="Q82">
            <v>395.83199999999999</v>
          </cell>
          <cell r="R82">
            <v>1340.69</v>
          </cell>
          <cell r="S82">
            <v>1466.049</v>
          </cell>
          <cell r="T82">
            <v>531.34900000000005</v>
          </cell>
          <cell r="U82">
            <v>630.67699999999991</v>
          </cell>
          <cell r="V82">
            <v>99.327999999999861</v>
          </cell>
          <cell r="W82">
            <v>6022.7090000000007</v>
          </cell>
          <cell r="X82">
            <v>5813.8409999999994</v>
          </cell>
          <cell r="Y82">
            <v>1686.6724000000015</v>
          </cell>
          <cell r="Z82">
            <v>1448.7750000000001</v>
          </cell>
          <cell r="AA82">
            <v>-237.89740000000143</v>
          </cell>
          <cell r="AB82">
            <v>5813.8410000000003</v>
          </cell>
          <cell r="AC82">
            <v>6859.9140000000007</v>
          </cell>
          <cell r="AD82">
            <v>5725.0390000000007</v>
          </cell>
          <cell r="AE82">
            <v>1677.4110000000003</v>
          </cell>
          <cell r="AF82">
            <v>-4047.6280000000006</v>
          </cell>
        </row>
        <row r="83">
          <cell r="B83" t="str">
            <v>Hh Europe/Middle East &amp; Africa</v>
          </cell>
          <cell r="C83">
            <v>12740.968999999999</v>
          </cell>
          <cell r="D83">
            <v>12740.968999999999</v>
          </cell>
          <cell r="E83">
            <v>4250.1749999999993</v>
          </cell>
          <cell r="F83">
            <v>4250.1749999999993</v>
          </cell>
          <cell r="G83">
            <v>0</v>
          </cell>
          <cell r="H83">
            <v>11181</v>
          </cell>
          <cell r="I83">
            <v>8207.02</v>
          </cell>
          <cell r="J83">
            <v>1111</v>
          </cell>
          <cell r="K83">
            <v>116.26400000000046</v>
          </cell>
          <cell r="L83">
            <v>-994.73599999999954</v>
          </cell>
          <cell r="M83">
            <v>3356.4870000000001</v>
          </cell>
          <cell r="N83">
            <v>4367</v>
          </cell>
          <cell r="O83">
            <v>-5143.4227000000001</v>
          </cell>
          <cell r="P83">
            <v>-4632</v>
          </cell>
          <cell r="Q83">
            <v>511.42270000000008</v>
          </cell>
          <cell r="R83">
            <v>3262.8539999999998</v>
          </cell>
          <cell r="S83">
            <v>5545</v>
          </cell>
          <cell r="T83">
            <v>-5697.7184000000007</v>
          </cell>
          <cell r="U83">
            <v>-4325</v>
          </cell>
          <cell r="V83">
            <v>1372.7184000000007</v>
          </cell>
          <cell r="W83">
            <v>36187.102999999996</v>
          </cell>
          <cell r="X83">
            <v>30859.989000000001</v>
          </cell>
          <cell r="Y83">
            <v>-720.70810000000483</v>
          </cell>
          <cell r="Z83">
            <v>-4590.5609999999988</v>
          </cell>
          <cell r="AA83">
            <v>-3869.852899999994</v>
          </cell>
          <cell r="AB83">
            <v>30859.989000000001</v>
          </cell>
          <cell r="AC83">
            <v>-40557</v>
          </cell>
          <cell r="AD83">
            <v>28616.439000000002</v>
          </cell>
          <cell r="AE83">
            <v>-72288.989000000001</v>
          </cell>
          <cell r="AF83">
            <v>-100905.428</v>
          </cell>
        </row>
        <row r="84">
          <cell r="B84" t="str">
            <v>Hh New Zealand - Total</v>
          </cell>
          <cell r="C84">
            <v>1.258</v>
          </cell>
          <cell r="D84">
            <v>1.258</v>
          </cell>
          <cell r="E84">
            <v>0.20600000000000002</v>
          </cell>
          <cell r="F84">
            <v>0.20600000000000002</v>
          </cell>
          <cell r="G84">
            <v>0</v>
          </cell>
          <cell r="H84">
            <v>1.776</v>
          </cell>
          <cell r="I84">
            <v>1.738</v>
          </cell>
          <cell r="J84">
            <v>0.62400000000000011</v>
          </cell>
          <cell r="K84">
            <v>0.4920000000000001</v>
          </cell>
          <cell r="L84">
            <v>-0.13200000000000001</v>
          </cell>
          <cell r="M84">
            <v>4.4000000000000004</v>
          </cell>
          <cell r="N84">
            <v>27</v>
          </cell>
          <cell r="O84">
            <v>0.65600000000000058</v>
          </cell>
          <cell r="P84">
            <v>23.256</v>
          </cell>
          <cell r="Q84">
            <v>22.6</v>
          </cell>
          <cell r="R84">
            <v>128.53</v>
          </cell>
          <cell r="S84">
            <v>124</v>
          </cell>
          <cell r="T84">
            <v>63.346000000000004</v>
          </cell>
          <cell r="U84">
            <v>58.816000000000003</v>
          </cell>
          <cell r="V84">
            <v>-4.5300000000000011</v>
          </cell>
          <cell r="W84">
            <v>134.96</v>
          </cell>
          <cell r="X84">
            <v>153.99600000000001</v>
          </cell>
          <cell r="Y84">
            <v>64.016000000000005</v>
          </cell>
          <cell r="Z84">
            <v>82.77</v>
          </cell>
          <cell r="AA84">
            <v>18.753999999999991</v>
          </cell>
          <cell r="AB84">
            <v>153.99600000000001</v>
          </cell>
          <cell r="AC84">
            <v>-3</v>
          </cell>
          <cell r="AD84">
            <v>153.714</v>
          </cell>
          <cell r="AE84">
            <v>-156.99600000000001</v>
          </cell>
          <cell r="AF84">
            <v>-310.71000000000004</v>
          </cell>
        </row>
        <row r="85">
          <cell r="B85" t="str">
            <v>Merial Equity</v>
          </cell>
          <cell r="C85">
            <v>-30516</v>
          </cell>
          <cell r="D85">
            <v>-30516</v>
          </cell>
          <cell r="E85">
            <v>-2470</v>
          </cell>
          <cell r="F85">
            <v>-2470</v>
          </cell>
          <cell r="G85">
            <v>0</v>
          </cell>
          <cell r="H85">
            <v>-37540</v>
          </cell>
          <cell r="I85">
            <v>-38856</v>
          </cell>
          <cell r="J85">
            <v>10059</v>
          </cell>
          <cell r="K85">
            <v>8217</v>
          </cell>
          <cell r="L85">
            <v>-1842</v>
          </cell>
          <cell r="M85">
            <v>-57145</v>
          </cell>
          <cell r="N85">
            <v>-58984</v>
          </cell>
          <cell r="O85">
            <v>-344</v>
          </cell>
          <cell r="P85">
            <v>2017</v>
          </cell>
          <cell r="Q85">
            <v>2361</v>
          </cell>
          <cell r="R85">
            <v>-35828</v>
          </cell>
          <cell r="S85">
            <v>-41581</v>
          </cell>
          <cell r="T85">
            <v>2204</v>
          </cell>
          <cell r="U85">
            <v>1046</v>
          </cell>
          <cell r="V85">
            <v>-1158</v>
          </cell>
          <cell r="W85">
            <v>-159903</v>
          </cell>
          <cell r="X85">
            <v>-169937</v>
          </cell>
          <cell r="Y85">
            <v>8983</v>
          </cell>
          <cell r="Z85">
            <v>8810</v>
          </cell>
          <cell r="AA85">
            <v>-173</v>
          </cell>
          <cell r="AB85">
            <v>-169937</v>
          </cell>
          <cell r="AC85">
            <v>-182759</v>
          </cell>
          <cell r="AD85">
            <v>-160076</v>
          </cell>
          <cell r="AE85">
            <v>-24789</v>
          </cell>
          <cell r="AF85">
            <v>135287</v>
          </cell>
        </row>
        <row r="86">
          <cell r="B86" t="str">
            <v>Mch</v>
          </cell>
          <cell r="C86">
            <v>-7494.3282200000003</v>
          </cell>
          <cell r="D86">
            <v>-7494.3282200000003</v>
          </cell>
          <cell r="E86">
            <v>-3017.1786650000004</v>
          </cell>
          <cell r="F86">
            <v>-3017.1786650000004</v>
          </cell>
          <cell r="G86">
            <v>0</v>
          </cell>
          <cell r="H86">
            <v>-2721</v>
          </cell>
          <cell r="I86">
            <v>-2786</v>
          </cell>
          <cell r="J86">
            <v>3608.2771720000001</v>
          </cell>
          <cell r="K86">
            <v>3609.2771720000001</v>
          </cell>
          <cell r="L86">
            <v>1</v>
          </cell>
          <cell r="M86">
            <v>-3516</v>
          </cell>
          <cell r="N86">
            <v>-4195</v>
          </cell>
          <cell r="O86">
            <v>-191.89872999999989</v>
          </cell>
          <cell r="P86">
            <v>-631.89872999999989</v>
          </cell>
          <cell r="Q86">
            <v>-440</v>
          </cell>
          <cell r="R86">
            <v>-4785</v>
          </cell>
          <cell r="S86">
            <v>-5243</v>
          </cell>
          <cell r="T86">
            <v>-1143.2426300000002</v>
          </cell>
          <cell r="U86">
            <v>-1193.2426300000002</v>
          </cell>
          <cell r="V86">
            <v>-50</v>
          </cell>
          <cell r="W86">
            <v>-18769</v>
          </cell>
          <cell r="X86">
            <v>-19718.328219999999</v>
          </cell>
          <cell r="Y86">
            <v>-1052.4480650000005</v>
          </cell>
          <cell r="Z86">
            <v>-1233.0428529999999</v>
          </cell>
          <cell r="AA86">
            <v>-180.59478799999943</v>
          </cell>
          <cell r="AB86">
            <v>-19718.328219999999</v>
          </cell>
          <cell r="AC86">
            <v>-21909</v>
          </cell>
          <cell r="AD86">
            <v>-17299.594787999999</v>
          </cell>
          <cell r="AE86">
            <v>-2290.6717800000006</v>
          </cell>
          <cell r="AF86">
            <v>15008.923007999998</v>
          </cell>
        </row>
        <row r="87">
          <cell r="B87" t="str">
            <v>Astra (Net of Tax)</v>
          </cell>
          <cell r="C87">
            <v>-104760</v>
          </cell>
          <cell r="D87">
            <v>-104760</v>
          </cell>
          <cell r="E87">
            <v>-23450.778740000009</v>
          </cell>
          <cell r="F87">
            <v>-23450.778740000009</v>
          </cell>
          <cell r="G87">
            <v>0</v>
          </cell>
          <cell r="H87">
            <v>-92257</v>
          </cell>
          <cell r="I87">
            <v>-105022</v>
          </cell>
          <cell r="J87">
            <v>-10947.778740000009</v>
          </cell>
          <cell r="K87">
            <v>-23712.778740000009</v>
          </cell>
          <cell r="L87">
            <v>-12765</v>
          </cell>
          <cell r="M87">
            <v>-81309</v>
          </cell>
          <cell r="N87">
            <v>-82709</v>
          </cell>
          <cell r="O87">
            <v>0.22125999999116175</v>
          </cell>
          <cell r="P87">
            <v>-1399.7787400000088</v>
          </cell>
          <cell r="Q87">
            <v>-1400</v>
          </cell>
          <cell r="R87">
            <v>-81309</v>
          </cell>
          <cell r="S87">
            <v>-82709</v>
          </cell>
          <cell r="T87">
            <v>0.22125999999116175</v>
          </cell>
          <cell r="U87">
            <v>-1399.7787400000088</v>
          </cell>
          <cell r="V87">
            <v>-1400</v>
          </cell>
          <cell r="W87">
            <v>-336385</v>
          </cell>
          <cell r="X87">
            <v>-375200</v>
          </cell>
          <cell r="Y87">
            <v>-11148.114960000035</v>
          </cell>
          <cell r="Z87">
            <v>-49963.114960000035</v>
          </cell>
          <cell r="AA87">
            <v>-38815</v>
          </cell>
          <cell r="AB87">
            <v>-375200</v>
          </cell>
          <cell r="AC87">
            <v>-366837</v>
          </cell>
          <cell r="AD87">
            <v>-375200</v>
          </cell>
          <cell r="AE87">
            <v>8363</v>
          </cell>
          <cell r="AF87">
            <v>383563</v>
          </cell>
        </row>
        <row r="88">
          <cell r="B88" t="str">
            <v>EXCHANGE</v>
          </cell>
          <cell r="D88">
            <v>0</v>
          </cell>
          <cell r="E88">
            <v>21969.993405000001</v>
          </cell>
          <cell r="F88">
            <v>0</v>
          </cell>
          <cell r="G88">
            <v>0</v>
          </cell>
          <cell r="I88">
            <v>-23399.251000000004</v>
          </cell>
          <cell r="J88">
            <v>-21918.974431999999</v>
          </cell>
          <cell r="K88">
            <v>-21926.920000000002</v>
          </cell>
          <cell r="L88">
            <v>-1472.3310000000019</v>
          </cell>
          <cell r="N88">
            <v>7847.9670000000042</v>
          </cell>
          <cell r="O88">
            <v>14756.727170000002</v>
          </cell>
          <cell r="P88">
            <v>14326.794700000004</v>
          </cell>
          <cell r="Q88">
            <v>-6478.8276999999998</v>
          </cell>
          <cell r="S88">
            <v>7055.9379999999946</v>
          </cell>
          <cell r="T88">
            <v>-37.339231000002655</v>
          </cell>
          <cell r="U88">
            <v>10826.827399999995</v>
          </cell>
          <cell r="V88">
            <v>-3770.8894</v>
          </cell>
          <cell r="X88">
            <v>-40414.292219999887</v>
          </cell>
          <cell r="Y88">
            <v>-47455.100495999795</v>
          </cell>
          <cell r="Z88">
            <v>-27079.859087999888</v>
          </cell>
          <cell r="AA88">
            <v>-13334.433131999998</v>
          </cell>
          <cell r="AC88">
            <v>-232645.90178000001</v>
          </cell>
          <cell r="AD88">
            <v>183753.41200800001</v>
          </cell>
          <cell r="AE88">
            <v>10038</v>
          </cell>
          <cell r="AF88">
            <v>-242683.90178000001</v>
          </cell>
        </row>
        <row r="89">
          <cell r="B89" t="str">
            <v>Corporate</v>
          </cell>
          <cell r="C89">
            <v>235544.66</v>
          </cell>
          <cell r="D89">
            <v>235544.66</v>
          </cell>
          <cell r="E89">
            <v>346241.26199999999</v>
          </cell>
          <cell r="F89">
            <v>346241.26199999999</v>
          </cell>
          <cell r="G89">
            <v>0</v>
          </cell>
          <cell r="H89">
            <v>16046</v>
          </cell>
          <cell r="I89">
            <v>-64414</v>
          </cell>
          <cell r="J89">
            <v>358255.25199999998</v>
          </cell>
          <cell r="K89">
            <v>284788.25199999998</v>
          </cell>
          <cell r="L89">
            <v>-73467</v>
          </cell>
          <cell r="M89">
            <v>62392</v>
          </cell>
          <cell r="N89">
            <v>102891</v>
          </cell>
          <cell r="O89">
            <v>166787.48699999999</v>
          </cell>
          <cell r="P89">
            <v>209211.48699999999</v>
          </cell>
          <cell r="Q89">
            <v>42424</v>
          </cell>
          <cell r="R89">
            <v>45484</v>
          </cell>
          <cell r="S89">
            <v>75182</v>
          </cell>
          <cell r="T89">
            <v>-161977.72700000001</v>
          </cell>
          <cell r="U89">
            <v>-130761.72700000001</v>
          </cell>
          <cell r="V89">
            <v>31216</v>
          </cell>
          <cell r="W89">
            <v>208959</v>
          </cell>
          <cell r="X89">
            <v>349203.66</v>
          </cell>
          <cell r="Y89">
            <v>540377.61400000006</v>
          </cell>
          <cell r="Z89">
            <v>709479.27399999998</v>
          </cell>
          <cell r="AA89">
            <v>169101.65999999992</v>
          </cell>
          <cell r="AB89">
            <v>349203.66</v>
          </cell>
          <cell r="AC89">
            <v>391152</v>
          </cell>
          <cell r="AD89">
            <v>375552.66</v>
          </cell>
          <cell r="AE89">
            <v>18962.34</v>
          </cell>
          <cell r="AF89">
            <v>-356590.31999999995</v>
          </cell>
        </row>
        <row r="90">
          <cell r="B90" t="str">
            <v>Corporate Plan Adjustment</v>
          </cell>
          <cell r="C90" t="str">
            <v>0</v>
          </cell>
          <cell r="D90" t="str">
            <v>0</v>
          </cell>
          <cell r="E90">
            <v>155697</v>
          </cell>
          <cell r="F90">
            <v>155697</v>
          </cell>
          <cell r="G90">
            <v>0</v>
          </cell>
          <cell r="H90">
            <v>0</v>
          </cell>
          <cell r="I90">
            <v>0</v>
          </cell>
          <cell r="J90">
            <v>359562</v>
          </cell>
          <cell r="K90">
            <v>359562</v>
          </cell>
          <cell r="L90">
            <v>0</v>
          </cell>
          <cell r="M90">
            <v>0</v>
          </cell>
          <cell r="N90">
            <v>0</v>
          </cell>
          <cell r="O90">
            <v>150602</v>
          </cell>
          <cell r="P90">
            <v>150602</v>
          </cell>
          <cell r="Q90">
            <v>0</v>
          </cell>
          <cell r="R90">
            <v>0</v>
          </cell>
          <cell r="S90">
            <v>0</v>
          </cell>
          <cell r="T90">
            <v>-172672</v>
          </cell>
          <cell r="U90">
            <v>-172672</v>
          </cell>
          <cell r="V90">
            <v>0</v>
          </cell>
          <cell r="W90">
            <v>0</v>
          </cell>
          <cell r="X90">
            <v>0</v>
          </cell>
          <cell r="Y90">
            <v>493189</v>
          </cell>
          <cell r="Z90">
            <v>493189</v>
          </cell>
          <cell r="AA90">
            <v>0</v>
          </cell>
          <cell r="AB90">
            <v>0</v>
          </cell>
          <cell r="AC90">
            <v>0</v>
          </cell>
          <cell r="AD90">
            <v>0</v>
          </cell>
          <cell r="AE90">
            <v>0</v>
          </cell>
          <cell r="AF90">
            <v>0</v>
          </cell>
        </row>
        <row r="91">
          <cell r="B91" t="str">
            <v>TCORP</v>
          </cell>
          <cell r="C91">
            <v>235544.66</v>
          </cell>
          <cell r="D91">
            <v>235544.66</v>
          </cell>
          <cell r="E91">
            <v>190544.26199999999</v>
          </cell>
          <cell r="F91">
            <v>190544.26199999999</v>
          </cell>
          <cell r="G91">
            <v>0</v>
          </cell>
          <cell r="H91">
            <v>16046</v>
          </cell>
          <cell r="I91">
            <v>-64414</v>
          </cell>
          <cell r="J91">
            <v>-1306.7480000000214</v>
          </cell>
          <cell r="K91">
            <v>-74773.748000000021</v>
          </cell>
          <cell r="L91">
            <v>-73467</v>
          </cell>
          <cell r="M91">
            <v>62392</v>
          </cell>
          <cell r="N91">
            <v>102891</v>
          </cell>
          <cell r="O91">
            <v>16185.486999999994</v>
          </cell>
          <cell r="P91">
            <v>58609.486999999994</v>
          </cell>
          <cell r="Q91">
            <v>42424</v>
          </cell>
          <cell r="R91">
            <v>45484</v>
          </cell>
          <cell r="S91">
            <v>75182</v>
          </cell>
          <cell r="T91">
            <v>10694.272999999986</v>
          </cell>
          <cell r="U91">
            <v>41910.272999999986</v>
          </cell>
          <cell r="V91">
            <v>31216</v>
          </cell>
          <cell r="W91">
            <v>208959</v>
          </cell>
          <cell r="X91">
            <v>349203.66</v>
          </cell>
          <cell r="Y91">
            <v>47188.61400000006</v>
          </cell>
          <cell r="Z91">
            <v>216290.27399999998</v>
          </cell>
          <cell r="AA91">
            <v>169101.65999999992</v>
          </cell>
          <cell r="AB91">
            <v>349203.66</v>
          </cell>
          <cell r="AC91">
            <v>391152</v>
          </cell>
          <cell r="AD91">
            <v>375552.66</v>
          </cell>
          <cell r="AE91">
            <v>18962.34</v>
          </cell>
          <cell r="AF91">
            <v>-356590.31999999995</v>
          </cell>
        </row>
        <row r="92">
          <cell r="B92" t="str">
            <v>Miscellaneous Corporate (Ex-Plan Adj)</v>
          </cell>
          <cell r="C92">
            <v>234468</v>
          </cell>
          <cell r="D92">
            <v>234468</v>
          </cell>
          <cell r="E92">
            <v>190540</v>
          </cell>
          <cell r="F92">
            <v>190540</v>
          </cell>
          <cell r="G92">
            <v>0</v>
          </cell>
          <cell r="H92">
            <v>14966</v>
          </cell>
          <cell r="I92">
            <v>-65495</v>
          </cell>
          <cell r="J92">
            <v>-1316</v>
          </cell>
          <cell r="K92">
            <v>-74784</v>
          </cell>
          <cell r="L92">
            <v>-73468</v>
          </cell>
          <cell r="M92">
            <v>61312</v>
          </cell>
          <cell r="N92">
            <v>101814</v>
          </cell>
          <cell r="O92">
            <v>16182</v>
          </cell>
          <cell r="P92">
            <v>58609</v>
          </cell>
          <cell r="Q92">
            <v>42427</v>
          </cell>
          <cell r="R92">
            <v>44404</v>
          </cell>
          <cell r="S92">
            <v>74101</v>
          </cell>
          <cell r="T92">
            <v>10685</v>
          </cell>
          <cell r="U92">
            <v>41900</v>
          </cell>
          <cell r="V92">
            <v>31215</v>
          </cell>
          <cell r="W92">
            <v>204642</v>
          </cell>
          <cell r="X92">
            <v>344888</v>
          </cell>
          <cell r="Y92">
            <v>47162</v>
          </cell>
          <cell r="Z92">
            <v>216265</v>
          </cell>
          <cell r="AA92">
            <v>169103</v>
          </cell>
          <cell r="AB92">
            <v>344888</v>
          </cell>
          <cell r="AC92">
            <v>386836</v>
          </cell>
          <cell r="AD92">
            <v>371237</v>
          </cell>
          <cell r="AE92">
            <v>18962</v>
          </cell>
          <cell r="AF92">
            <v>-352275</v>
          </cell>
        </row>
        <row r="93">
          <cell r="B93" t="str">
            <v>Dupont</v>
          </cell>
          <cell r="C93">
            <v>1076.6600000000001</v>
          </cell>
          <cell r="D93">
            <v>1076.6600000000001</v>
          </cell>
          <cell r="E93">
            <v>4.262000000000171</v>
          </cell>
          <cell r="F93">
            <v>4.262000000000171</v>
          </cell>
          <cell r="G93">
            <v>0</v>
          </cell>
          <cell r="H93">
            <v>1080</v>
          </cell>
          <cell r="I93">
            <v>1081</v>
          </cell>
          <cell r="J93">
            <v>9.2519999999999527</v>
          </cell>
          <cell r="K93">
            <v>10.251999999999953</v>
          </cell>
          <cell r="L93">
            <v>1</v>
          </cell>
          <cell r="M93">
            <v>1080</v>
          </cell>
          <cell r="N93">
            <v>1077</v>
          </cell>
          <cell r="O93">
            <v>3.48700000000008</v>
          </cell>
          <cell r="P93">
            <v>0.48700000000008004</v>
          </cell>
          <cell r="Q93">
            <v>-3</v>
          </cell>
          <cell r="R93">
            <v>1080</v>
          </cell>
          <cell r="S93">
            <v>1081</v>
          </cell>
          <cell r="T93">
            <v>9.2729999999999109</v>
          </cell>
          <cell r="U93">
            <v>10.272999999999911</v>
          </cell>
          <cell r="V93">
            <v>1</v>
          </cell>
          <cell r="W93">
            <v>4317</v>
          </cell>
          <cell r="X93">
            <v>4315.66</v>
          </cell>
          <cell r="Y93">
            <v>26.614000000000487</v>
          </cell>
          <cell r="Z93">
            <v>25.274000000000342</v>
          </cell>
          <cell r="AA93">
            <v>-1.3400000000001455</v>
          </cell>
          <cell r="AB93">
            <v>4315.66</v>
          </cell>
          <cell r="AC93">
            <v>4316</v>
          </cell>
          <cell r="AD93">
            <v>4315.66</v>
          </cell>
          <cell r="AE93">
            <v>0.34000000000014552</v>
          </cell>
          <cell r="AF93">
            <v>-4315.32</v>
          </cell>
        </row>
        <row r="94">
          <cell r="B94" t="str">
            <v>MISCCORP</v>
          </cell>
          <cell r="C94">
            <v>235544.66</v>
          </cell>
          <cell r="D94">
            <v>235544.66</v>
          </cell>
          <cell r="E94">
            <v>190544.26199999999</v>
          </cell>
          <cell r="F94">
            <v>190544.26199999999</v>
          </cell>
          <cell r="G94">
            <v>0</v>
          </cell>
          <cell r="H94">
            <v>16046</v>
          </cell>
          <cell r="I94">
            <v>-64414</v>
          </cell>
          <cell r="J94">
            <v>-1306.748</v>
          </cell>
          <cell r="K94">
            <v>-74773.748000000007</v>
          </cell>
          <cell r="L94">
            <v>-73467</v>
          </cell>
          <cell r="M94">
            <v>62392</v>
          </cell>
          <cell r="N94">
            <v>102891</v>
          </cell>
          <cell r="O94">
            <v>16185.487000000001</v>
          </cell>
          <cell r="P94">
            <v>58609.487000000001</v>
          </cell>
          <cell r="Q94">
            <v>42424</v>
          </cell>
          <cell r="R94">
            <v>45484</v>
          </cell>
          <cell r="S94">
            <v>75182</v>
          </cell>
          <cell r="T94">
            <v>10694.272999999999</v>
          </cell>
          <cell r="U94">
            <v>41910.273000000001</v>
          </cell>
          <cell r="V94">
            <v>31216</v>
          </cell>
          <cell r="W94">
            <v>208959</v>
          </cell>
          <cell r="X94">
            <v>349203.66</v>
          </cell>
          <cell r="Y94">
            <v>47188.614000000001</v>
          </cell>
          <cell r="Z94">
            <v>216290.274</v>
          </cell>
          <cell r="AA94">
            <v>169101.66</v>
          </cell>
          <cell r="AB94">
            <v>349203.66</v>
          </cell>
          <cell r="AC94">
            <v>391152</v>
          </cell>
          <cell r="AD94">
            <v>375552.66</v>
          </cell>
          <cell r="AE94">
            <v>18962.34</v>
          </cell>
          <cell r="AF94">
            <v>-356590.31999999995</v>
          </cell>
        </row>
        <row r="95">
          <cell r="B95" t="str">
            <v>EXCHANGE</v>
          </cell>
          <cell r="D95">
            <v>0</v>
          </cell>
          <cell r="E95">
            <v>-190544.26199999999</v>
          </cell>
          <cell r="F95">
            <v>0</v>
          </cell>
          <cell r="G95">
            <v>0</v>
          </cell>
          <cell r="I95">
            <v>-80460</v>
          </cell>
          <cell r="J95">
            <v>-79153.251999999993</v>
          </cell>
          <cell r="K95">
            <v>-73467</v>
          </cell>
          <cell r="L95">
            <v>-6993</v>
          </cell>
          <cell r="N95">
            <v>40499</v>
          </cell>
          <cell r="O95">
            <v>24313.512999999999</v>
          </cell>
          <cell r="P95">
            <v>42424</v>
          </cell>
          <cell r="Q95">
            <v>-1925</v>
          </cell>
          <cell r="S95">
            <v>29698</v>
          </cell>
          <cell r="T95">
            <v>19003.726999999999</v>
          </cell>
          <cell r="U95">
            <v>31216</v>
          </cell>
          <cell r="V95">
            <v>-1518</v>
          </cell>
          <cell r="X95">
            <v>140244.65999999997</v>
          </cell>
          <cell r="Y95">
            <v>93056.045999999973</v>
          </cell>
          <cell r="Z95">
            <v>169101.66</v>
          </cell>
          <cell r="AA95">
            <v>-28857.000000000029</v>
          </cell>
          <cell r="AC95">
            <v>41948.340000000026</v>
          </cell>
          <cell r="AD95">
            <v>-333604.31999999995</v>
          </cell>
          <cell r="AE95">
            <v>22986</v>
          </cell>
          <cell r="AF95">
            <v>18962.340000000026</v>
          </cell>
        </row>
        <row r="96">
          <cell r="B96" t="str">
            <v>All Divisions</v>
          </cell>
          <cell r="C96">
            <v>2463872.0013850015</v>
          </cell>
          <cell r="D96">
            <v>2463872.0013850015</v>
          </cell>
          <cell r="E96">
            <v>-115640.32786399679</v>
          </cell>
          <cell r="F96">
            <v>-115640.32786399679</v>
          </cell>
          <cell r="G96">
            <v>0</v>
          </cell>
          <cell r="H96">
            <v>2196625.0551965395</v>
          </cell>
          <cell r="I96">
            <v>2389362.1761166686</v>
          </cell>
          <cell r="J96">
            <v>-584028.77399846015</v>
          </cell>
          <cell r="K96">
            <v>-414978.66407833097</v>
          </cell>
          <cell r="L96">
            <v>169050.10992012918</v>
          </cell>
          <cell r="M96">
            <v>3034256.6740716491</v>
          </cell>
          <cell r="N96">
            <v>2817690.3022783557</v>
          </cell>
          <cell r="O96">
            <v>65772.640678648138</v>
          </cell>
          <cell r="P96">
            <v>-211705.02691464379</v>
          </cell>
          <cell r="Q96">
            <v>-277477.66759329196</v>
          </cell>
          <cell r="R96">
            <v>3476823.3327070363</v>
          </cell>
          <cell r="S96">
            <v>3300475.6797729796</v>
          </cell>
          <cell r="T96">
            <v>386853.69620703411</v>
          </cell>
          <cell r="U96">
            <v>147007.79487297736</v>
          </cell>
          <cell r="V96">
            <v>-239845.90133405675</v>
          </cell>
          <cell r="W96">
            <v>11534296.880479507</v>
          </cell>
          <cell r="X96">
            <v>10971400.159553006</v>
          </cell>
          <cell r="Y96">
            <v>149555.26736350707</v>
          </cell>
          <cell r="Z96">
            <v>-595316.22398399375</v>
          </cell>
          <cell r="AA96">
            <v>-744871.49134750082</v>
          </cell>
          <cell r="AB96">
            <v>10971400.159553006</v>
          </cell>
          <cell r="AC96">
            <v>10509153.035423504</v>
          </cell>
          <cell r="AD96">
            <v>10464677.159832006</v>
          </cell>
          <cell r="AE96">
            <v>-324142.2221295021</v>
          </cell>
          <cell r="AF96">
            <v>-10788819.381961508</v>
          </cell>
        </row>
        <row r="97">
          <cell r="B97" t="str">
            <v>Merck Standalone</v>
          </cell>
          <cell r="C97">
            <v>2216182.2233269997</v>
          </cell>
          <cell r="D97">
            <v>2216182.2233269997</v>
          </cell>
          <cell r="E97">
            <v>-216790.78164499946</v>
          </cell>
          <cell r="F97">
            <v>-216790.78164499946</v>
          </cell>
          <cell r="G97">
            <v>0</v>
          </cell>
          <cell r="H97">
            <v>2034861.9827139899</v>
          </cell>
          <cell r="I97">
            <v>2224803.8962409501</v>
          </cell>
          <cell r="J97">
            <v>-597046.55799700913</v>
          </cell>
          <cell r="K97">
            <v>-430791.65547004982</v>
          </cell>
          <cell r="L97">
            <v>166254.90252695931</v>
          </cell>
          <cell r="M97">
            <v>2879677.4264889611</v>
          </cell>
          <cell r="N97">
            <v>2698409.3197369017</v>
          </cell>
          <cell r="O97">
            <v>61828.959859961877</v>
          </cell>
          <cell r="P97">
            <v>-180350.44269209701</v>
          </cell>
          <cell r="Q97">
            <v>-242179.40255205889</v>
          </cell>
          <cell r="R97">
            <v>3393977.5066170888</v>
          </cell>
          <cell r="S97">
            <v>3300475.6797729796</v>
          </cell>
          <cell r="T97">
            <v>465928.36987208872</v>
          </cell>
          <cell r="U97">
            <v>308928.29462797946</v>
          </cell>
          <cell r="V97">
            <v>-157000.07524410926</v>
          </cell>
          <cell r="W97">
            <v>10868501.488136699</v>
          </cell>
          <cell r="X97">
            <v>10439871.119077832</v>
          </cell>
          <cell r="Y97">
            <v>91600.554300702875</v>
          </cell>
          <cell r="Z97">
            <v>-519004.58517916867</v>
          </cell>
          <cell r="AA97">
            <v>-610605.13947987161</v>
          </cell>
          <cell r="AB97">
            <v>10439871.119077832</v>
          </cell>
          <cell r="AC97">
            <v>10509153.035423504</v>
          </cell>
          <cell r="AD97">
            <v>9933148.1193568315</v>
          </cell>
          <cell r="AE97">
            <v>207386.81834567271</v>
          </cell>
          <cell r="AF97">
            <v>-9725761.3010111582</v>
          </cell>
        </row>
        <row r="98">
          <cell r="B98" t="str">
            <v>Ushh</v>
          </cell>
          <cell r="C98">
            <v>1657458.1628999999</v>
          </cell>
          <cell r="D98">
            <v>1657458.1628999999</v>
          </cell>
          <cell r="E98">
            <v>-128641.24089800031</v>
          </cell>
          <cell r="F98">
            <v>-128641.24089800031</v>
          </cell>
          <cell r="G98">
            <v>0</v>
          </cell>
          <cell r="H98">
            <v>1530006.1896925489</v>
          </cell>
          <cell r="I98">
            <v>1495999.9999845196</v>
          </cell>
          <cell r="J98">
            <v>-234855.07619845076</v>
          </cell>
          <cell r="K98">
            <v>-268861.26590648061</v>
          </cell>
          <cell r="L98">
            <v>-34006.189708029851</v>
          </cell>
          <cell r="M98">
            <v>2350124.0232745609</v>
          </cell>
          <cell r="N98">
            <v>2320915.1926263599</v>
          </cell>
          <cell r="O98">
            <v>16645.997038560919</v>
          </cell>
          <cell r="P98">
            <v>-12562.833609640133</v>
          </cell>
          <cell r="Q98">
            <v>-29208.830648201052</v>
          </cell>
          <cell r="R98">
            <v>2773519.1494937576</v>
          </cell>
          <cell r="S98">
            <v>2781355.3097729799</v>
          </cell>
          <cell r="T98">
            <v>192900.91103075724</v>
          </cell>
          <cell r="U98">
            <v>200737.07130998047</v>
          </cell>
          <cell r="V98">
            <v>7836.1602792232297</v>
          </cell>
          <cell r="W98">
            <v>8563170.0062953904</v>
          </cell>
          <cell r="X98">
            <v>8255728.6652838588</v>
          </cell>
          <cell r="Y98">
            <v>98113.071907389909</v>
          </cell>
          <cell r="Z98">
            <v>-209328.26910414174</v>
          </cell>
          <cell r="AA98">
            <v>-307441.34101153165</v>
          </cell>
          <cell r="AB98">
            <v>8255728.6652838616</v>
          </cell>
          <cell r="AC98">
            <v>9281687.3584234994</v>
          </cell>
          <cell r="AD98">
            <v>8255728.6652838616</v>
          </cell>
          <cell r="AE98">
            <v>1025958.6931396378</v>
          </cell>
          <cell r="AF98">
            <v>-7229769.9721442237</v>
          </cell>
        </row>
        <row r="99">
          <cell r="B99" t="str">
            <v>Hh Latin America</v>
          </cell>
          <cell r="C99">
            <v>80543.66899999998</v>
          </cell>
          <cell r="D99">
            <v>80543.66899999998</v>
          </cell>
          <cell r="E99">
            <v>9225.1479999999792</v>
          </cell>
          <cell r="F99">
            <v>9225.1479999999792</v>
          </cell>
          <cell r="G99">
            <v>0</v>
          </cell>
          <cell r="H99">
            <v>71408.35500000001</v>
          </cell>
          <cell r="I99">
            <v>82480.974999999991</v>
          </cell>
          <cell r="J99">
            <v>-3074.6419999999725</v>
          </cell>
          <cell r="K99">
            <v>5971.715999999964</v>
          </cell>
          <cell r="L99">
            <v>9046.3579999999365</v>
          </cell>
          <cell r="M99">
            <v>78095.12</v>
          </cell>
          <cell r="N99">
            <v>72832.680000000051</v>
          </cell>
          <cell r="O99">
            <v>2194.3240000000023</v>
          </cell>
          <cell r="P99">
            <v>-5527.7459999999564</v>
          </cell>
          <cell r="Q99">
            <v>-7722.0699999999588</v>
          </cell>
          <cell r="R99">
            <v>87727.948999999993</v>
          </cell>
          <cell r="S99">
            <v>78442.239999999947</v>
          </cell>
          <cell r="T99">
            <v>-319.33700000001591</v>
          </cell>
          <cell r="U99">
            <v>-11663.576000000048</v>
          </cell>
          <cell r="V99">
            <v>-11344.239000000032</v>
          </cell>
          <cell r="W99">
            <v>315566.05969999998</v>
          </cell>
          <cell r="X99">
            <v>314299.56399999995</v>
          </cell>
          <cell r="Y99">
            <v>6461.6092000000281</v>
          </cell>
          <cell r="Z99">
            <v>-1994.4580000001188</v>
          </cell>
          <cell r="AA99">
            <v>-8456.0672000001468</v>
          </cell>
          <cell r="AB99">
            <v>314299.56400000007</v>
          </cell>
          <cell r="AC99">
            <v>357497.52500000002</v>
          </cell>
          <cell r="AD99">
            <v>338705.92100000009</v>
          </cell>
          <cell r="AE99">
            <v>68073.621999999945</v>
          </cell>
          <cell r="AF99">
            <v>-270632.29900000012</v>
          </cell>
        </row>
        <row r="100">
          <cell r="B100" t="str">
            <v>Hh Canada</v>
          </cell>
          <cell r="C100">
            <v>99096.61</v>
          </cell>
          <cell r="D100">
            <v>99096.61</v>
          </cell>
          <cell r="E100">
            <v>16044.912999999984</v>
          </cell>
          <cell r="F100">
            <v>16044.912999999984</v>
          </cell>
          <cell r="G100">
            <v>0</v>
          </cell>
          <cell r="H100">
            <v>85028.694999999992</v>
          </cell>
          <cell r="I100">
            <v>90627.981</v>
          </cell>
          <cell r="J100">
            <v>7113.0099999999784</v>
          </cell>
          <cell r="K100">
            <v>10995.167000000018</v>
          </cell>
          <cell r="L100">
            <v>3882.1570000000393</v>
          </cell>
          <cell r="M100">
            <v>69896.5</v>
          </cell>
          <cell r="N100">
            <v>73388.526999999987</v>
          </cell>
          <cell r="O100">
            <v>-2507.5409999999761</v>
          </cell>
          <cell r="P100">
            <v>-4554.6750000000029</v>
          </cell>
          <cell r="Q100">
            <v>-2047.1340000000268</v>
          </cell>
          <cell r="R100">
            <v>69003.032999999996</v>
          </cell>
          <cell r="S100">
            <v>72919.958999999973</v>
          </cell>
          <cell r="T100">
            <v>2487.8299999999836</v>
          </cell>
          <cell r="U100">
            <v>839.72299999997631</v>
          </cell>
          <cell r="V100">
            <v>-1648.1070000000072</v>
          </cell>
          <cell r="W100">
            <v>308708.48900000006</v>
          </cell>
          <cell r="X100">
            <v>336033.07699999993</v>
          </cell>
          <cell r="Y100">
            <v>11473.995000000041</v>
          </cell>
          <cell r="Z100">
            <v>23325.127999999975</v>
          </cell>
          <cell r="AA100">
            <v>11851.132999999934</v>
          </cell>
          <cell r="AB100">
            <v>336033.07699999999</v>
          </cell>
          <cell r="AC100">
            <v>289405.5</v>
          </cell>
          <cell r="AD100">
            <v>309225.77299999999</v>
          </cell>
          <cell r="AE100">
            <v>-46627.625000000109</v>
          </cell>
          <cell r="AF100">
            <v>-355853.3980000001</v>
          </cell>
        </row>
        <row r="101">
          <cell r="B101" t="str">
            <v>Hh Europe/Middle East &amp; Africa</v>
          </cell>
          <cell r="C101">
            <v>676001.27600000007</v>
          </cell>
          <cell r="D101">
            <v>676001.27600000007</v>
          </cell>
          <cell r="E101">
            <v>-11474.027999999875</v>
          </cell>
          <cell r="F101">
            <v>-11474.027999999875</v>
          </cell>
          <cell r="G101">
            <v>0</v>
          </cell>
          <cell r="H101">
            <v>715603.8330000001</v>
          </cell>
          <cell r="I101">
            <v>736262.82500000054</v>
          </cell>
          <cell r="J101">
            <v>-20091.464999999822</v>
          </cell>
          <cell r="K101">
            <v>-19986.628999999026</v>
          </cell>
          <cell r="L101">
            <v>104.83600000079605</v>
          </cell>
          <cell r="M101">
            <v>680057.37399999995</v>
          </cell>
          <cell r="N101">
            <v>734864.38500000001</v>
          </cell>
          <cell r="O101">
            <v>14834.964800000002</v>
          </cell>
          <cell r="P101">
            <v>16433.18500000026</v>
          </cell>
          <cell r="Q101">
            <v>1598.220200000258</v>
          </cell>
          <cell r="R101">
            <v>801480.755</v>
          </cell>
          <cell r="S101">
            <v>864693.14</v>
          </cell>
          <cell r="T101">
            <v>34766.08839999995</v>
          </cell>
          <cell r="U101">
            <v>34660.419999999518</v>
          </cell>
          <cell r="V101">
            <v>-105.66840000043157</v>
          </cell>
          <cell r="W101">
            <v>2860027.7176999999</v>
          </cell>
          <cell r="X101">
            <v>3011821.6260000002</v>
          </cell>
          <cell r="Y101">
            <v>19993.297200000088</v>
          </cell>
          <cell r="Z101">
            <v>19632.948000000557</v>
          </cell>
          <cell r="AA101">
            <v>-360.34919999953127</v>
          </cell>
          <cell r="AB101">
            <v>3011821.6259999983</v>
          </cell>
          <cell r="AC101">
            <v>2874246.9539999999</v>
          </cell>
          <cell r="AD101">
            <v>2456550.9359999984</v>
          </cell>
          <cell r="AE101">
            <v>-69614.462999998417</v>
          </cell>
          <cell r="AF101">
            <v>-2526165.3989999969</v>
          </cell>
        </row>
        <row r="102">
          <cell r="B102" t="str">
            <v>Hh Total Banyu</v>
          </cell>
          <cell r="C102">
            <v>138815.503</v>
          </cell>
          <cell r="D102">
            <v>138815.503</v>
          </cell>
          <cell r="E102">
            <v>21052.507000000005</v>
          </cell>
          <cell r="F102">
            <v>21052.507000000005</v>
          </cell>
          <cell r="G102">
            <v>0</v>
          </cell>
          <cell r="H102">
            <v>138679.34300000017</v>
          </cell>
          <cell r="I102">
            <v>158160.462</v>
          </cell>
          <cell r="J102">
            <v>-12724.647999999816</v>
          </cell>
          <cell r="K102">
            <v>5390.3000000000156</v>
          </cell>
          <cell r="L102">
            <v>18114.947999999829</v>
          </cell>
          <cell r="M102">
            <v>140030.253</v>
          </cell>
          <cell r="N102">
            <v>111897.59700000001</v>
          </cell>
          <cell r="O102">
            <v>-14084.542999999991</v>
          </cell>
          <cell r="P102">
            <v>-39585.621000000036</v>
          </cell>
          <cell r="Q102">
            <v>-25501.078000000045</v>
          </cell>
          <cell r="R102">
            <v>223500.71799999999</v>
          </cell>
          <cell r="S102">
            <v>175741.83700000006</v>
          </cell>
          <cell r="T102">
            <v>1269.4989999999962</v>
          </cell>
          <cell r="U102">
            <v>-42135.653999999937</v>
          </cell>
          <cell r="V102">
            <v>-43405.152999999933</v>
          </cell>
          <cell r="W102">
            <v>651059.93799999997</v>
          </cell>
          <cell r="X102">
            <v>584615.39900000009</v>
          </cell>
          <cell r="Y102">
            <v>1456.6640000000989</v>
          </cell>
          <cell r="Z102">
            <v>-55278.468000000008</v>
          </cell>
          <cell r="AA102">
            <v>-56735.132000000107</v>
          </cell>
          <cell r="AB102">
            <v>584615.39899999998</v>
          </cell>
          <cell r="AC102">
            <v>495501.70499999949</v>
          </cell>
          <cell r="AD102">
            <v>547303.29399999999</v>
          </cell>
          <cell r="AE102">
            <v>-89101.874000000476</v>
          </cell>
          <cell r="AF102">
            <v>-636405.16800000053</v>
          </cell>
        </row>
        <row r="103">
          <cell r="B103" t="str">
            <v>Hh Asia</v>
          </cell>
          <cell r="C103">
            <v>55600.56</v>
          </cell>
          <cell r="D103">
            <v>55600.56</v>
          </cell>
          <cell r="E103">
            <v>7706.2750000000087</v>
          </cell>
          <cell r="F103">
            <v>7706.2750000000087</v>
          </cell>
          <cell r="G103">
            <v>0</v>
          </cell>
          <cell r="H103">
            <v>43774.128000000004</v>
          </cell>
          <cell r="I103">
            <v>51055.48</v>
          </cell>
          <cell r="J103">
            <v>-6799.6879999999992</v>
          </cell>
          <cell r="K103">
            <v>528.63499999997066</v>
          </cell>
          <cell r="L103">
            <v>7328.3229999999694</v>
          </cell>
          <cell r="M103">
            <v>53764.845999999998</v>
          </cell>
          <cell r="N103">
            <v>47184.53</v>
          </cell>
          <cell r="O103">
            <v>517.00600000001009</v>
          </cell>
          <cell r="P103">
            <v>-6451.6569999999738</v>
          </cell>
          <cell r="Q103">
            <v>-6968.6629999999841</v>
          </cell>
          <cell r="R103">
            <v>59571.163999999982</v>
          </cell>
          <cell r="S103">
            <v>54900.191999999995</v>
          </cell>
          <cell r="T103">
            <v>2685.4139999999788</v>
          </cell>
          <cell r="U103">
            <v>-2269.8380000000084</v>
          </cell>
          <cell r="V103">
            <v>-4955.2519999999877</v>
          </cell>
          <cell r="W103">
            <v>209597.7053</v>
          </cell>
          <cell r="X103">
            <v>208740.76199999999</v>
          </cell>
          <cell r="Y103">
            <v>218.12910000000284</v>
          </cell>
          <cell r="Z103">
            <v>-486.58500000001061</v>
          </cell>
          <cell r="AA103">
            <v>-704.71410000001345</v>
          </cell>
          <cell r="AB103">
            <v>208740.76199999993</v>
          </cell>
          <cell r="AC103">
            <v>240656.69200000004</v>
          </cell>
          <cell r="AD103">
            <v>207746.58899999992</v>
          </cell>
          <cell r="AE103">
            <v>31054.50400000011</v>
          </cell>
          <cell r="AF103">
            <v>-176692.08499999982</v>
          </cell>
        </row>
        <row r="104">
          <cell r="B104" t="str">
            <v>Hh Total Australia</v>
          </cell>
          <cell r="C104">
            <v>48361.809000000001</v>
          </cell>
          <cell r="D104">
            <v>48361.809000000001</v>
          </cell>
          <cell r="E104">
            <v>3398.7609999999977</v>
          </cell>
          <cell r="F104">
            <v>3398.7609999999977</v>
          </cell>
          <cell r="G104">
            <v>0</v>
          </cell>
          <cell r="H104">
            <v>57076.82</v>
          </cell>
          <cell r="I104">
            <v>60933.814000000006</v>
          </cell>
          <cell r="J104">
            <v>-912.73800000002393</v>
          </cell>
          <cell r="K104">
            <v>1750.086999999995</v>
          </cell>
          <cell r="L104">
            <v>2662.8250000000189</v>
          </cell>
          <cell r="M104">
            <v>61317.797999999995</v>
          </cell>
          <cell r="N104">
            <v>64159.148999999998</v>
          </cell>
          <cell r="O104">
            <v>-383.35300000001644</v>
          </cell>
          <cell r="P104">
            <v>-2196.163000000015</v>
          </cell>
          <cell r="Q104">
            <v>-1812.8099999999986</v>
          </cell>
          <cell r="R104">
            <v>66669.861999999979</v>
          </cell>
          <cell r="S104">
            <v>71962.559999999998</v>
          </cell>
          <cell r="T104">
            <v>304.2949999999928</v>
          </cell>
          <cell r="U104">
            <v>400.43100000001141</v>
          </cell>
          <cell r="V104">
            <v>96.136000000018612</v>
          </cell>
          <cell r="W104">
            <v>233740.92299999995</v>
          </cell>
          <cell r="X104">
            <v>245417.33199999999</v>
          </cell>
          <cell r="Y104">
            <v>3456.8728999999275</v>
          </cell>
          <cell r="Z104">
            <v>3353.1159999999654</v>
          </cell>
          <cell r="AA104">
            <v>-103.75689999996212</v>
          </cell>
          <cell r="AB104">
            <v>245417.33200000011</v>
          </cell>
          <cell r="AC104">
            <v>238930.3250000001</v>
          </cell>
          <cell r="AD104">
            <v>218846.53200000012</v>
          </cell>
          <cell r="AE104">
            <v>9919.7289999999884</v>
          </cell>
          <cell r="AF104">
            <v>-208926.80300000013</v>
          </cell>
        </row>
        <row r="105">
          <cell r="B105" t="str">
            <v>Hh Japan Other</v>
          </cell>
          <cell r="C105">
            <v>16262.884</v>
          </cell>
          <cell r="D105">
            <v>16262.884</v>
          </cell>
          <cell r="E105">
            <v>1653.1079999999981</v>
          </cell>
          <cell r="F105">
            <v>1653.1079999999981</v>
          </cell>
          <cell r="G105">
            <v>0</v>
          </cell>
          <cell r="H105">
            <v>11657.378000000001</v>
          </cell>
          <cell r="I105">
            <v>13556.550999999999</v>
          </cell>
          <cell r="J105">
            <v>6895.95</v>
          </cell>
          <cell r="K105">
            <v>8002.9769999999999</v>
          </cell>
          <cell r="L105">
            <v>1107.027</v>
          </cell>
          <cell r="M105">
            <v>8006.26</v>
          </cell>
          <cell r="N105">
            <v>9769.7379999999994</v>
          </cell>
          <cell r="O105">
            <v>-4097.505000000001</v>
          </cell>
          <cell r="P105">
            <v>-2415.4019999999991</v>
          </cell>
          <cell r="Q105">
            <v>1682.1030000000019</v>
          </cell>
          <cell r="R105">
            <v>16294.167000000001</v>
          </cell>
          <cell r="S105">
            <v>3332.2479999999996</v>
          </cell>
          <cell r="T105">
            <v>3613.6960000000017</v>
          </cell>
          <cell r="U105">
            <v>-8513.5029999999988</v>
          </cell>
          <cell r="V105">
            <v>-12127.199000000001</v>
          </cell>
          <cell r="W105">
            <v>44115.993000000002</v>
          </cell>
          <cell r="X105">
            <v>42921.420999999995</v>
          </cell>
          <cell r="Y105">
            <v>-995.47300000000359</v>
          </cell>
          <cell r="Z105">
            <v>-1272.82</v>
          </cell>
          <cell r="AA105">
            <v>-277.34699999999634</v>
          </cell>
          <cell r="AB105">
            <v>42921.420999999995</v>
          </cell>
          <cell r="AC105">
            <v>43704.866000000002</v>
          </cell>
          <cell r="AD105">
            <v>40090.082999999991</v>
          </cell>
          <cell r="AE105">
            <v>1060.435000000007</v>
          </cell>
          <cell r="AF105">
            <v>-39029.647999999986</v>
          </cell>
        </row>
        <row r="106">
          <cell r="B106" t="str">
            <v>Hh New Zealand - Total</v>
          </cell>
          <cell r="C106">
            <v>2912.094000000001</v>
          </cell>
          <cell r="D106">
            <v>2912.094000000001</v>
          </cell>
          <cell r="E106">
            <v>71.296000000000504</v>
          </cell>
          <cell r="F106">
            <v>71.296000000000504</v>
          </cell>
          <cell r="G106">
            <v>0</v>
          </cell>
          <cell r="H106">
            <v>2228.5149999999999</v>
          </cell>
          <cell r="I106">
            <v>2171.4619999999995</v>
          </cell>
          <cell r="J106">
            <v>-492.96099999999933</v>
          </cell>
          <cell r="K106">
            <v>-585.40200000000141</v>
          </cell>
          <cell r="L106">
            <v>-92.441000000002077</v>
          </cell>
          <cell r="M106">
            <v>3589.4989999999984</v>
          </cell>
          <cell r="N106">
            <v>3595.7289999999994</v>
          </cell>
          <cell r="O106">
            <v>-27.593000000000757</v>
          </cell>
          <cell r="P106">
            <v>-82.075999999999567</v>
          </cell>
          <cell r="Q106">
            <v>-54.48299999999881</v>
          </cell>
          <cell r="R106">
            <v>3902.0480000000011</v>
          </cell>
          <cell r="S106">
            <v>4432.22</v>
          </cell>
          <cell r="T106">
            <v>21.98900000000026</v>
          </cell>
          <cell r="U106">
            <v>401.70600000000081</v>
          </cell>
          <cell r="V106">
            <v>379.71700000000055</v>
          </cell>
          <cell r="W106">
            <v>12940.812999999998</v>
          </cell>
          <cell r="X106">
            <v>13111.505000000001</v>
          </cell>
          <cell r="Y106">
            <v>-220.8840000000032</v>
          </cell>
          <cell r="Z106">
            <v>-194.47599999999829</v>
          </cell>
          <cell r="AA106">
            <v>26.408000000004904</v>
          </cell>
          <cell r="AB106">
            <v>13111.505000000001</v>
          </cell>
          <cell r="AC106">
            <v>15327.952999999998</v>
          </cell>
          <cell r="AD106">
            <v>10768.951000000001</v>
          </cell>
          <cell r="AE106">
            <v>2720.4579999999969</v>
          </cell>
          <cell r="AF106">
            <v>-8048.493000000004</v>
          </cell>
        </row>
        <row r="107">
          <cell r="B107" t="str">
            <v>Mvd</v>
          </cell>
          <cell r="C107">
            <v>197846.31899999999</v>
          </cell>
          <cell r="D107">
            <v>197846.31899999999</v>
          </cell>
          <cell r="E107">
            <v>27437.761863999967</v>
          </cell>
          <cell r="F107">
            <v>27437.761863999967</v>
          </cell>
          <cell r="G107">
            <v>0</v>
          </cell>
          <cell r="H107">
            <v>189503.45299999998</v>
          </cell>
          <cell r="I107">
            <v>189552.78200000001</v>
          </cell>
          <cell r="J107">
            <v>-6843.044394000015</v>
          </cell>
          <cell r="K107">
            <v>-7222.2763940000459</v>
          </cell>
          <cell r="L107">
            <v>-379.23200000003089</v>
          </cell>
          <cell r="M107">
            <v>254599.66299999997</v>
          </cell>
          <cell r="N107">
            <v>250753.16200000001</v>
          </cell>
          <cell r="O107">
            <v>1871.0114229999854</v>
          </cell>
          <cell r="P107">
            <v>-5434.1855769999747</v>
          </cell>
          <cell r="Q107">
            <v>-7305.1969999999601</v>
          </cell>
          <cell r="R107">
            <v>206359.82599999997</v>
          </cell>
          <cell r="S107">
            <v>197485.97399999999</v>
          </cell>
          <cell r="T107">
            <v>-5154.9109200000503</v>
          </cell>
          <cell r="U107">
            <v>-14649.545920000006</v>
          </cell>
          <cell r="V107">
            <v>-9494.6349999999547</v>
          </cell>
          <cell r="W107">
            <v>839754.65499999991</v>
          </cell>
          <cell r="X107">
            <v>835638.23699999996</v>
          </cell>
          <cell r="Y107">
            <v>8998.4419729998299</v>
          </cell>
          <cell r="Z107">
            <v>131.75397299988072</v>
          </cell>
          <cell r="AA107">
            <v>-8866.6879999999492</v>
          </cell>
          <cell r="AB107">
            <v>835638.2370000002</v>
          </cell>
          <cell r="AC107">
            <v>827187.4</v>
          </cell>
          <cell r="AD107">
            <v>820358.47200000018</v>
          </cell>
          <cell r="AE107">
            <v>-7666.8870000002908</v>
          </cell>
          <cell r="AF107">
            <v>-828025.35900000052</v>
          </cell>
        </row>
        <row r="108">
          <cell r="B108" t="str">
            <v>MVD (Net of Tax)</v>
          </cell>
          <cell r="C108">
            <v>197539.31899999999</v>
          </cell>
          <cell r="D108">
            <v>197539.31899999999</v>
          </cell>
          <cell r="E108">
            <v>27217.761863999967</v>
          </cell>
          <cell r="F108">
            <v>27217.761863999967</v>
          </cell>
          <cell r="G108">
            <v>0</v>
          </cell>
          <cell r="H108">
            <v>186438.45299999998</v>
          </cell>
          <cell r="I108">
            <v>185578.78200000001</v>
          </cell>
          <cell r="J108">
            <v>-8913.044394000015</v>
          </cell>
          <cell r="K108">
            <v>-10045.276394000046</v>
          </cell>
          <cell r="L108">
            <v>-1132.2320000000309</v>
          </cell>
          <cell r="M108">
            <v>246085.66299999997</v>
          </cell>
          <cell r="N108">
            <v>241476.16200000001</v>
          </cell>
          <cell r="O108">
            <v>1871.0114229999854</v>
          </cell>
          <cell r="P108">
            <v>-5434.1855769999738</v>
          </cell>
          <cell r="Q108">
            <v>-7305.1969999999592</v>
          </cell>
          <cell r="R108">
            <v>201066.82599999997</v>
          </cell>
          <cell r="S108">
            <v>191717.97399999999</v>
          </cell>
          <cell r="T108">
            <v>-5152.9109210000579</v>
          </cell>
          <cell r="U108">
            <v>-14648.545921000014</v>
          </cell>
          <cell r="V108">
            <v>-9495.6349999999547</v>
          </cell>
          <cell r="W108">
            <v>823991.65499999991</v>
          </cell>
          <cell r="X108">
            <v>816312.23699999996</v>
          </cell>
          <cell r="Y108">
            <v>7931.4419719998205</v>
          </cell>
          <cell r="Z108">
            <v>-2910.2460280001251</v>
          </cell>
          <cell r="AA108">
            <v>-10841.687999999946</v>
          </cell>
          <cell r="AB108">
            <v>816312.2370000002</v>
          </cell>
          <cell r="AC108">
            <v>817590.4</v>
          </cell>
          <cell r="AD108">
            <v>804653.47200000018</v>
          </cell>
          <cell r="AE108">
            <v>1907.1129999997092</v>
          </cell>
          <cell r="AF108">
            <v>-802746.35900000052</v>
          </cell>
        </row>
        <row r="109">
          <cell r="B109" t="str">
            <v>Corporate Human Pharm</v>
          </cell>
          <cell r="C109">
            <v>-6500</v>
          </cell>
          <cell r="D109">
            <v>-6500</v>
          </cell>
          <cell r="E109">
            <v>-6500</v>
          </cell>
          <cell r="F109">
            <v>-6500</v>
          </cell>
          <cell r="G109">
            <v>0</v>
          </cell>
          <cell r="H109">
            <v>-24103</v>
          </cell>
          <cell r="I109">
            <v>-24103</v>
          </cell>
          <cell r="J109">
            <v>-24103</v>
          </cell>
          <cell r="K109">
            <v>-24103</v>
          </cell>
          <cell r="L109">
            <v>0</v>
          </cell>
          <cell r="M109" t="str">
            <v>0</v>
          </cell>
          <cell r="N109">
            <v>0</v>
          </cell>
          <cell r="O109" t="str">
            <v>0</v>
          </cell>
          <cell r="P109">
            <v>0</v>
          </cell>
          <cell r="Q109">
            <v>0</v>
          </cell>
          <cell r="R109" t="str">
            <v>0</v>
          </cell>
          <cell r="S109">
            <v>0</v>
          </cell>
          <cell r="T109" t="str">
            <v>0</v>
          </cell>
          <cell r="U109">
            <v>0</v>
          </cell>
          <cell r="V109">
            <v>0</v>
          </cell>
          <cell r="W109" t="str">
            <v>0</v>
          </cell>
          <cell r="X109">
            <v>-30603</v>
          </cell>
          <cell r="Y109" t="str">
            <v>0</v>
          </cell>
          <cell r="Z109">
            <v>-30603</v>
          </cell>
          <cell r="AA109">
            <v>-30603</v>
          </cell>
          <cell r="AB109">
            <v>-30603</v>
          </cell>
          <cell r="AC109" t="str">
            <v>0</v>
          </cell>
          <cell r="AD109">
            <v>-30603</v>
          </cell>
          <cell r="AE109">
            <v>30603</v>
          </cell>
          <cell r="AF109">
            <v>61206</v>
          </cell>
        </row>
        <row r="110">
          <cell r="B110" t="str">
            <v>Dupont</v>
          </cell>
          <cell r="C110">
            <v>10350.994999999999</v>
          </cell>
          <cell r="D110">
            <v>10350.994999999999</v>
          </cell>
          <cell r="E110">
            <v>-2055.2489250000017</v>
          </cell>
          <cell r="F110">
            <v>-2055.2489250000017</v>
          </cell>
          <cell r="G110">
            <v>0</v>
          </cell>
          <cell r="H110">
            <v>15494</v>
          </cell>
          <cell r="I110">
            <v>20583</v>
          </cell>
          <cell r="J110">
            <v>2131.6240919999982</v>
          </cell>
          <cell r="K110">
            <v>7220.6240919999982</v>
          </cell>
          <cell r="L110">
            <v>5089</v>
          </cell>
          <cell r="M110">
            <v>14384</v>
          </cell>
          <cell r="N110">
            <v>11885</v>
          </cell>
          <cell r="O110">
            <v>2660.2406120000014</v>
          </cell>
          <cell r="P110">
            <v>161.24061199999414</v>
          </cell>
          <cell r="Q110">
            <v>-2499.0000000000073</v>
          </cell>
          <cell r="R110">
            <v>12588</v>
          </cell>
          <cell r="S110">
            <v>14077</v>
          </cell>
          <cell r="T110">
            <v>788.6295480000008</v>
          </cell>
          <cell r="U110">
            <v>2277.6295479999953</v>
          </cell>
          <cell r="V110">
            <v>1488.9999999999945</v>
          </cell>
          <cell r="W110">
            <v>53969</v>
          </cell>
          <cell r="X110">
            <v>56895.995000000003</v>
          </cell>
          <cell r="Y110">
            <v>4677.2503270000016</v>
          </cell>
          <cell r="Z110">
            <v>7604.2453269999896</v>
          </cell>
          <cell r="AA110">
            <v>2926.9949999999881</v>
          </cell>
          <cell r="AB110">
            <v>56895.99500000001</v>
          </cell>
          <cell r="AC110">
            <v>53285</v>
          </cell>
          <cell r="AD110">
            <v>56895.99500000001</v>
          </cell>
          <cell r="AE110">
            <v>-3610.9950000000099</v>
          </cell>
          <cell r="AF110">
            <v>-60506.99000000002</v>
          </cell>
        </row>
        <row r="111">
          <cell r="B111" t="str">
            <v>Astra (Net of Tax)</v>
          </cell>
          <cell r="C111">
            <v>572281</v>
          </cell>
          <cell r="D111">
            <v>572281</v>
          </cell>
          <cell r="E111">
            <v>135116.94063900004</v>
          </cell>
          <cell r="F111">
            <v>135116.94063900004</v>
          </cell>
          <cell r="G111">
            <v>0</v>
          </cell>
          <cell r="H111">
            <v>448605</v>
          </cell>
          <cell r="I111">
            <v>470645</v>
          </cell>
          <cell r="J111">
            <v>116195.48268000002</v>
          </cell>
          <cell r="K111">
            <v>138235.48268000002</v>
          </cell>
          <cell r="L111">
            <v>22040</v>
          </cell>
          <cell r="M111">
            <v>415787</v>
          </cell>
          <cell r="N111">
            <v>364404</v>
          </cell>
          <cell r="O111">
            <v>155068.123528</v>
          </cell>
          <cell r="P111">
            <v>103685.12352800003</v>
          </cell>
          <cell r="Q111">
            <v>-51382.999999999971</v>
          </cell>
          <cell r="R111">
            <v>406024</v>
          </cell>
          <cell r="S111">
            <v>349692</v>
          </cell>
          <cell r="T111">
            <v>135838.61248300003</v>
          </cell>
          <cell r="U111">
            <v>79506.612483000034</v>
          </cell>
          <cell r="V111">
            <v>-56332</v>
          </cell>
          <cell r="W111">
            <v>1772388</v>
          </cell>
          <cell r="X111">
            <v>1757022</v>
          </cell>
          <cell r="Y111">
            <v>471910.15933000017</v>
          </cell>
          <cell r="Z111">
            <v>456544.15933000017</v>
          </cell>
          <cell r="AA111">
            <v>-15366</v>
          </cell>
          <cell r="AB111">
            <v>1757022</v>
          </cell>
          <cell r="AC111">
            <v>1424990</v>
          </cell>
          <cell r="AD111">
            <v>1757022</v>
          </cell>
          <cell r="AE111">
            <v>-332032</v>
          </cell>
          <cell r="AF111">
            <v>-2089054</v>
          </cell>
        </row>
        <row r="112">
          <cell r="B112" t="str">
            <v>Merck Manufacturing Division (Mmd)</v>
          </cell>
          <cell r="C112">
            <v>-408433.717</v>
          </cell>
          <cell r="D112">
            <v>-408433.717</v>
          </cell>
          <cell r="E112">
            <v>26227.656000000003</v>
          </cell>
          <cell r="F112">
            <v>26227.656000000003</v>
          </cell>
          <cell r="G112">
            <v>0</v>
          </cell>
          <cell r="H112">
            <v>-423932</v>
          </cell>
          <cell r="I112">
            <v>-409969</v>
          </cell>
          <cell r="J112">
            <v>4279.377000000095</v>
          </cell>
          <cell r="K112">
            <v>18097.377000000095</v>
          </cell>
          <cell r="L112">
            <v>13818</v>
          </cell>
          <cell r="M112">
            <v>-432912</v>
          </cell>
          <cell r="N112">
            <v>-454061</v>
          </cell>
          <cell r="O112">
            <v>14981.502000000037</v>
          </cell>
          <cell r="P112">
            <v>448.50200000003679</v>
          </cell>
          <cell r="Q112">
            <v>-14533</v>
          </cell>
          <cell r="R112">
            <v>-474027</v>
          </cell>
          <cell r="S112">
            <v>-479441</v>
          </cell>
          <cell r="T112">
            <v>-14951.220999999845</v>
          </cell>
          <cell r="U112">
            <v>-13794.220999999845</v>
          </cell>
          <cell r="V112">
            <v>1157</v>
          </cell>
          <cell r="W112">
            <v>-1739281</v>
          </cell>
          <cell r="X112">
            <v>-1751904.7169999999</v>
          </cell>
          <cell r="Y112">
            <v>28225.266000000294</v>
          </cell>
          <cell r="Z112">
            <v>30979.314000000348</v>
          </cell>
          <cell r="AA112">
            <v>2754.0480000000534</v>
          </cell>
          <cell r="AB112">
            <v>-1751904.7169999999</v>
          </cell>
          <cell r="AC112">
            <v>-1848365</v>
          </cell>
          <cell r="AD112">
            <v>-1702506.952</v>
          </cell>
          <cell r="AE112">
            <v>-98107.283000000054</v>
          </cell>
          <cell r="AF112">
            <v>1604399.669</v>
          </cell>
        </row>
        <row r="113">
          <cell r="B113" t="str">
            <v>MRL w/ Phase V</v>
          </cell>
          <cell r="C113">
            <v>-563734</v>
          </cell>
          <cell r="D113">
            <v>-563734</v>
          </cell>
          <cell r="E113">
            <v>-713</v>
          </cell>
          <cell r="F113">
            <v>-713</v>
          </cell>
          <cell r="G113">
            <v>0</v>
          </cell>
          <cell r="H113">
            <v>-651700</v>
          </cell>
          <cell r="I113">
            <v>-627500</v>
          </cell>
          <cell r="J113">
            <v>-42525</v>
          </cell>
          <cell r="K113">
            <v>-7940</v>
          </cell>
          <cell r="L113">
            <v>34585</v>
          </cell>
          <cell r="M113">
            <v>-613350</v>
          </cell>
          <cell r="N113">
            <v>-665500</v>
          </cell>
          <cell r="O113">
            <v>44659</v>
          </cell>
          <cell r="P113">
            <v>-1165</v>
          </cell>
          <cell r="Q113">
            <v>-45824</v>
          </cell>
          <cell r="R113">
            <v>-665377</v>
          </cell>
          <cell r="S113">
            <v>-647900</v>
          </cell>
          <cell r="T113">
            <v>-44659</v>
          </cell>
          <cell r="U113">
            <v>-20814</v>
          </cell>
          <cell r="V113">
            <v>23845</v>
          </cell>
          <cell r="W113">
            <v>-2455660</v>
          </cell>
          <cell r="X113">
            <v>-2504634</v>
          </cell>
          <cell r="Y113">
            <v>0</v>
          </cell>
          <cell r="Z113">
            <v>-30632</v>
          </cell>
          <cell r="AA113">
            <v>-30632</v>
          </cell>
          <cell r="AB113">
            <v>-2504634</v>
          </cell>
          <cell r="AC113">
            <v>-2887804</v>
          </cell>
          <cell r="AD113">
            <v>-2449292</v>
          </cell>
          <cell r="AE113">
            <v>-383170</v>
          </cell>
          <cell r="AF113">
            <v>2066122</v>
          </cell>
        </row>
        <row r="114">
          <cell r="B114" t="str">
            <v>WHHM w/ Phase V</v>
          </cell>
          <cell r="C114">
            <v>-28991</v>
          </cell>
          <cell r="D114">
            <v>-28991</v>
          </cell>
          <cell r="E114">
            <v>8148.5940000000001</v>
          </cell>
          <cell r="F114">
            <v>8148.5940000000001</v>
          </cell>
          <cell r="G114">
            <v>0</v>
          </cell>
          <cell r="H114">
            <v>-52573</v>
          </cell>
          <cell r="I114">
            <v>-51316</v>
          </cell>
          <cell r="J114">
            <v>-797</v>
          </cell>
          <cell r="K114">
            <v>460</v>
          </cell>
          <cell r="L114">
            <v>1257</v>
          </cell>
          <cell r="M114">
            <v>-41184</v>
          </cell>
          <cell r="N114">
            <v>-41163</v>
          </cell>
          <cell r="O114">
            <v>-498</v>
          </cell>
          <cell r="P114">
            <v>-477</v>
          </cell>
          <cell r="Q114">
            <v>21</v>
          </cell>
          <cell r="R114">
            <v>-57712</v>
          </cell>
          <cell r="S114">
            <v>-63309</v>
          </cell>
          <cell r="T114">
            <v>-2382</v>
          </cell>
          <cell r="U114">
            <v>-7979</v>
          </cell>
          <cell r="V114">
            <v>-5597</v>
          </cell>
          <cell r="W114">
            <v>-184777</v>
          </cell>
          <cell r="X114">
            <v>-184779</v>
          </cell>
          <cell r="Y114">
            <v>0</v>
          </cell>
          <cell r="Z114">
            <v>152.59399999999999</v>
          </cell>
          <cell r="AA114">
            <v>152.59399999999999</v>
          </cell>
          <cell r="AB114">
            <v>-184779</v>
          </cell>
          <cell r="AC114">
            <v>-207092</v>
          </cell>
          <cell r="AD114">
            <v>-184624.40599999999</v>
          </cell>
          <cell r="AE114">
            <v>-22313</v>
          </cell>
          <cell r="AF114">
            <v>162311.40599999999</v>
          </cell>
        </row>
        <row r="115">
          <cell r="B115" t="str">
            <v>Mch</v>
          </cell>
          <cell r="C115">
            <v>7803.0785400000004</v>
          </cell>
          <cell r="D115">
            <v>7803.0785400000004</v>
          </cell>
          <cell r="E115">
            <v>3653.0499670000008</v>
          </cell>
          <cell r="F115">
            <v>3653.0499670000008</v>
          </cell>
          <cell r="G115">
            <v>0</v>
          </cell>
          <cell r="H115">
            <v>2596</v>
          </cell>
          <cell r="I115">
            <v>2661</v>
          </cell>
          <cell r="J115">
            <v>-3448.6581720000004</v>
          </cell>
          <cell r="K115">
            <v>-3449.6581720000004</v>
          </cell>
          <cell r="L115">
            <v>-1</v>
          </cell>
          <cell r="M115">
            <v>3184</v>
          </cell>
          <cell r="N115">
            <v>4225</v>
          </cell>
          <cell r="O115">
            <v>178.38072999999986</v>
          </cell>
          <cell r="P115">
            <v>980.38072999999986</v>
          </cell>
          <cell r="Q115">
            <v>802</v>
          </cell>
          <cell r="R115">
            <v>4453</v>
          </cell>
          <cell r="S115">
            <v>5278</v>
          </cell>
          <cell r="T115">
            <v>1193.1606300000003</v>
          </cell>
          <cell r="U115">
            <v>1614.1606300000003</v>
          </cell>
          <cell r="V115">
            <v>421</v>
          </cell>
          <cell r="W115">
            <v>18003</v>
          </cell>
          <cell r="X115">
            <v>19967.078540000002</v>
          </cell>
          <cell r="Y115">
            <v>1603.8413359999995</v>
          </cell>
          <cell r="Z115">
            <v>2797.9331550000015</v>
          </cell>
          <cell r="AA115">
            <v>1194.091819000002</v>
          </cell>
          <cell r="AB115">
            <v>19967.078539999999</v>
          </cell>
          <cell r="AC115">
            <v>23030</v>
          </cell>
          <cell r="AD115">
            <v>17547.091818999997</v>
          </cell>
          <cell r="AE115">
            <v>3162.9214600000014</v>
          </cell>
          <cell r="AF115">
            <v>-14384.170358999996</v>
          </cell>
        </row>
        <row r="116">
          <cell r="B116" t="str">
            <v>Merck Schering</v>
          </cell>
          <cell r="C116">
            <v>-24162</v>
          </cell>
          <cell r="D116">
            <v>-24162</v>
          </cell>
          <cell r="E116">
            <v>4227</v>
          </cell>
          <cell r="F116">
            <v>4227</v>
          </cell>
          <cell r="G116">
            <v>0</v>
          </cell>
          <cell r="H116">
            <v>-10428</v>
          </cell>
          <cell r="I116">
            <v>-3398</v>
          </cell>
          <cell r="J116">
            <v>6058</v>
          </cell>
          <cell r="K116">
            <v>13118</v>
          </cell>
          <cell r="L116">
            <v>7060</v>
          </cell>
          <cell r="M116">
            <v>-6383</v>
          </cell>
          <cell r="N116">
            <v>-11431</v>
          </cell>
          <cell r="O116">
            <v>1353</v>
          </cell>
          <cell r="P116">
            <v>-3280</v>
          </cell>
          <cell r="Q116">
            <v>-4633</v>
          </cell>
          <cell r="R116">
            <v>2566</v>
          </cell>
          <cell r="S116">
            <v>1166</v>
          </cell>
          <cell r="T116">
            <v>-2007</v>
          </cell>
          <cell r="U116">
            <v>-3087</v>
          </cell>
          <cell r="V116">
            <v>-1080</v>
          </cell>
          <cell r="W116">
            <v>-45281</v>
          </cell>
          <cell r="X116">
            <v>-37825</v>
          </cell>
          <cell r="Y116">
            <v>2535</v>
          </cell>
          <cell r="Z116">
            <v>10978</v>
          </cell>
          <cell r="AA116">
            <v>8443</v>
          </cell>
          <cell r="AB116">
            <v>-37825</v>
          </cell>
          <cell r="AC116">
            <v>110021</v>
          </cell>
          <cell r="AD116">
            <v>-37133</v>
          </cell>
          <cell r="AE116">
            <v>147846</v>
          </cell>
          <cell r="AF116">
            <v>184979</v>
          </cell>
        </row>
        <row r="117">
          <cell r="B117" t="str">
            <v>Merial</v>
          </cell>
          <cell r="C117">
            <v>47545</v>
          </cell>
          <cell r="D117">
            <v>47545</v>
          </cell>
          <cell r="E117">
            <v>3798</v>
          </cell>
          <cell r="F117">
            <v>3798</v>
          </cell>
          <cell r="G117">
            <v>0</v>
          </cell>
          <cell r="H117">
            <v>51066</v>
          </cell>
          <cell r="I117">
            <v>51950</v>
          </cell>
          <cell r="J117">
            <v>-15281</v>
          </cell>
          <cell r="K117">
            <v>-13871</v>
          </cell>
          <cell r="L117">
            <v>1410</v>
          </cell>
          <cell r="M117">
            <v>72417</v>
          </cell>
          <cell r="N117">
            <v>72639</v>
          </cell>
          <cell r="O117">
            <v>-2695</v>
          </cell>
          <cell r="P117">
            <v>-6673</v>
          </cell>
          <cell r="Q117">
            <v>-3978</v>
          </cell>
          <cell r="R117">
            <v>52390</v>
          </cell>
          <cell r="S117">
            <v>56695</v>
          </cell>
          <cell r="T117">
            <v>-3114</v>
          </cell>
          <cell r="U117">
            <v>-3404</v>
          </cell>
          <cell r="V117">
            <v>-290</v>
          </cell>
          <cell r="W117">
            <v>222243</v>
          </cell>
          <cell r="X117">
            <v>228829</v>
          </cell>
          <cell r="Y117">
            <v>-17600</v>
          </cell>
          <cell r="Z117">
            <v>-20150</v>
          </cell>
          <cell r="AA117">
            <v>-2550</v>
          </cell>
          <cell r="AB117">
            <v>228829</v>
          </cell>
          <cell r="AC117">
            <v>241707</v>
          </cell>
          <cell r="AD117">
            <v>219693</v>
          </cell>
          <cell r="AE117">
            <v>24845</v>
          </cell>
          <cell r="AF117">
            <v>-194848</v>
          </cell>
        </row>
        <row r="118">
          <cell r="B118" t="str">
            <v>Merial Equity</v>
          </cell>
          <cell r="C118">
            <v>30516</v>
          </cell>
          <cell r="D118">
            <v>30516</v>
          </cell>
          <cell r="E118">
            <v>2470</v>
          </cell>
          <cell r="F118">
            <v>2470</v>
          </cell>
          <cell r="G118">
            <v>0</v>
          </cell>
          <cell r="H118">
            <v>37540</v>
          </cell>
          <cell r="I118">
            <v>38856</v>
          </cell>
          <cell r="J118">
            <v>-10059</v>
          </cell>
          <cell r="K118">
            <v>-8217</v>
          </cell>
          <cell r="L118">
            <v>1842</v>
          </cell>
          <cell r="M118">
            <v>57145</v>
          </cell>
          <cell r="N118">
            <v>58984</v>
          </cell>
          <cell r="O118">
            <v>344</v>
          </cell>
          <cell r="P118">
            <v>-2017</v>
          </cell>
          <cell r="Q118">
            <v>-2361</v>
          </cell>
          <cell r="R118">
            <v>35828</v>
          </cell>
          <cell r="S118">
            <v>41581</v>
          </cell>
          <cell r="T118">
            <v>-2204</v>
          </cell>
          <cell r="U118">
            <v>-1046</v>
          </cell>
          <cell r="V118">
            <v>1158</v>
          </cell>
          <cell r="W118">
            <v>159903</v>
          </cell>
          <cell r="X118">
            <v>169937</v>
          </cell>
          <cell r="Y118">
            <v>-8983</v>
          </cell>
          <cell r="Z118">
            <v>-8810</v>
          </cell>
          <cell r="AA118">
            <v>173</v>
          </cell>
          <cell r="AB118">
            <v>169937</v>
          </cell>
          <cell r="AC118">
            <v>182759</v>
          </cell>
          <cell r="AD118">
            <v>160076</v>
          </cell>
          <cell r="AE118">
            <v>24789</v>
          </cell>
          <cell r="AF118">
            <v>-135287</v>
          </cell>
        </row>
        <row r="119">
          <cell r="B119" t="str">
            <v>Merial (Net Of Taxes)</v>
          </cell>
          <cell r="C119">
            <v>36946</v>
          </cell>
          <cell r="D119">
            <v>36946</v>
          </cell>
          <cell r="E119">
            <v>1616</v>
          </cell>
          <cell r="F119">
            <v>1616</v>
          </cell>
          <cell r="G119">
            <v>0</v>
          </cell>
          <cell r="H119">
            <v>39771</v>
          </cell>
          <cell r="I119">
            <v>40784</v>
          </cell>
          <cell r="J119">
            <v>-14488</v>
          </cell>
          <cell r="K119">
            <v>-12943</v>
          </cell>
          <cell r="L119">
            <v>1545</v>
          </cell>
          <cell r="M119">
            <v>56735</v>
          </cell>
          <cell r="N119">
            <v>56211</v>
          </cell>
          <cell r="O119">
            <v>-3501</v>
          </cell>
          <cell r="P119">
            <v>-9074</v>
          </cell>
          <cell r="Q119">
            <v>-5573</v>
          </cell>
          <cell r="R119">
            <v>42717</v>
          </cell>
          <cell r="S119">
            <v>45412</v>
          </cell>
          <cell r="T119">
            <v>-1865</v>
          </cell>
          <cell r="U119">
            <v>-3797</v>
          </cell>
          <cell r="V119">
            <v>-1932</v>
          </cell>
          <cell r="W119">
            <v>176191</v>
          </cell>
          <cell r="X119">
            <v>179353</v>
          </cell>
          <cell r="Y119">
            <v>-18193</v>
          </cell>
          <cell r="Z119">
            <v>-24198</v>
          </cell>
          <cell r="AA119">
            <v>-6005</v>
          </cell>
          <cell r="AB119">
            <v>179353</v>
          </cell>
          <cell r="AC119">
            <v>190955</v>
          </cell>
          <cell r="AD119">
            <v>171289</v>
          </cell>
          <cell r="AE119">
            <v>21454</v>
          </cell>
          <cell r="AF119">
            <v>-149835</v>
          </cell>
        </row>
        <row r="120">
          <cell r="B120" t="str">
            <v>Corporate Service Areas</v>
          </cell>
          <cell r="C120">
            <v>-140858</v>
          </cell>
          <cell r="D120">
            <v>-140858</v>
          </cell>
          <cell r="E120">
            <v>7110.5891990000091</v>
          </cell>
          <cell r="F120">
            <v>7110.5891990000091</v>
          </cell>
          <cell r="G120">
            <v>0</v>
          </cell>
          <cell r="H120">
            <v>-156260.79649000001</v>
          </cell>
          <cell r="I120">
            <v>-156919</v>
          </cell>
          <cell r="J120">
            <v>-2264</v>
          </cell>
          <cell r="K120">
            <v>-2779.2035099999921</v>
          </cell>
          <cell r="L120">
            <v>-515.20350999999209</v>
          </cell>
          <cell r="M120">
            <v>-150080.52729999999</v>
          </cell>
          <cell r="N120">
            <v>-154761</v>
          </cell>
          <cell r="O120">
            <v>-46</v>
          </cell>
          <cell r="P120">
            <v>-4129.4726999999839</v>
          </cell>
          <cell r="Q120">
            <v>-4083.4726999999839</v>
          </cell>
          <cell r="R120">
            <v>-154386.11254999999</v>
          </cell>
          <cell r="S120">
            <v>-161270</v>
          </cell>
          <cell r="T120">
            <v>283</v>
          </cell>
          <cell r="U120">
            <v>-5937.8874499999802</v>
          </cell>
          <cell r="V120">
            <v>-6220.8874499999802</v>
          </cell>
          <cell r="W120">
            <v>-606396.02553999994</v>
          </cell>
          <cell r="X120">
            <v>-613808</v>
          </cell>
          <cell r="Y120">
            <v>-111.00000100000761</v>
          </cell>
          <cell r="Z120">
            <v>-5735.974460999947</v>
          </cell>
          <cell r="AA120">
            <v>-5624.9744599999394</v>
          </cell>
          <cell r="AB120">
            <v>-613808</v>
          </cell>
          <cell r="AC120">
            <v>-648084</v>
          </cell>
          <cell r="AD120">
            <v>-608392</v>
          </cell>
          <cell r="AE120">
            <v>-35491</v>
          </cell>
          <cell r="AF120">
            <v>572901</v>
          </cell>
        </row>
        <row r="121">
          <cell r="B121" t="str">
            <v>EXCHANGE</v>
          </cell>
          <cell r="D121">
            <v>0</v>
          </cell>
          <cell r="E121">
            <v>216790.78164499946</v>
          </cell>
          <cell r="F121">
            <v>0</v>
          </cell>
          <cell r="G121">
            <v>0</v>
          </cell>
          <cell r="I121">
            <v>189941.91352696018</v>
          </cell>
          <cell r="J121">
            <v>786988.47152396932</v>
          </cell>
          <cell r="K121">
            <v>166254.90252695931</v>
          </cell>
          <cell r="L121">
            <v>23687.011000000872</v>
          </cell>
          <cell r="N121">
            <v>-181268.10675205942</v>
          </cell>
          <cell r="O121">
            <v>-243097.0666120213</v>
          </cell>
          <cell r="P121">
            <v>-242179.40255205889</v>
          </cell>
          <cell r="Q121">
            <v>60911.295799999469</v>
          </cell>
          <cell r="S121">
            <v>-93501.826844109222</v>
          </cell>
          <cell r="T121">
            <v>-559430.196716198</v>
          </cell>
          <cell r="U121">
            <v>-157000.07524410926</v>
          </cell>
          <cell r="V121">
            <v>63498.24840000004</v>
          </cell>
          <cell r="X121">
            <v>-428630.36905886792</v>
          </cell>
          <cell r="Y121">
            <v>-520230.92335957079</v>
          </cell>
          <cell r="Z121">
            <v>-610605.13947987161</v>
          </cell>
          <cell r="AA121">
            <v>181974.77042100369</v>
          </cell>
          <cell r="AC121">
            <v>69281.916345672682</v>
          </cell>
          <cell r="AD121">
            <v>-9863866.2030111589</v>
          </cell>
          <cell r="AE121">
            <v>-138105</v>
          </cell>
          <cell r="AF121">
            <v>207386.91634567268</v>
          </cell>
        </row>
      </sheetData>
      <sheetData sheetId="2" refreshError="1"/>
      <sheetData sheetId="3" refreshError="1"/>
      <sheetData sheetId="4" refreshError="1"/>
      <sheetData sheetId="5" refreshError="1"/>
      <sheetData sheetId="6" refreshError="1">
        <row r="8">
          <cell r="A8" t="str">
            <v>Merck Standalone</v>
          </cell>
          <cell r="B8" t="str">
            <v>TCORP</v>
          </cell>
          <cell r="C8" t="str">
            <v>Profile per 3/13 EA</v>
          </cell>
          <cell r="F8">
            <v>24533.830269537713</v>
          </cell>
          <cell r="H8">
            <v>21225.826478886702</v>
          </cell>
          <cell r="J8">
            <v>10541.335446749999</v>
          </cell>
          <cell r="L8">
            <v>-392.96945600000004</v>
          </cell>
          <cell r="N8">
            <v>208.959</v>
          </cell>
          <cell r="P8">
            <v>10868.501488136702</v>
          </cell>
          <cell r="T8">
            <v>0</v>
          </cell>
        </row>
        <row r="10">
          <cell r="A10" t="str">
            <v>Ushh</v>
          </cell>
          <cell r="D10" t="str">
            <v>USHH</v>
          </cell>
          <cell r="F10">
            <v>-373.2307426785249</v>
          </cell>
          <cell r="H10">
            <v>-351.58280177153085</v>
          </cell>
          <cell r="J10">
            <v>-44.141460760000164</v>
          </cell>
          <cell r="P10">
            <v>-307.44134101153071</v>
          </cell>
        </row>
        <row r="12">
          <cell r="A12" t="str">
            <v>Hh Europe/Middle East &amp; Africa</v>
          </cell>
          <cell r="D12" t="str">
            <v>Europe, Middle East &amp; Africa</v>
          </cell>
          <cell r="F12">
            <v>-34.897600399998602</v>
          </cell>
          <cell r="H12">
            <v>-47.687519799998611</v>
          </cell>
          <cell r="J12">
            <v>-43.457317699999983</v>
          </cell>
          <cell r="L12">
            <v>-3.8698528999999939</v>
          </cell>
          <cell r="P12">
            <v>-0.36034919999863435</v>
          </cell>
        </row>
        <row r="14">
          <cell r="A14" t="str">
            <v>Hh Total Banyu</v>
          </cell>
          <cell r="D14" t="str">
            <v>Banyu</v>
          </cell>
          <cell r="F14">
            <v>-61.282703999999796</v>
          </cell>
          <cell r="H14">
            <v>-48.18230400000018</v>
          </cell>
          <cell r="J14">
            <v>8.552827999999943</v>
          </cell>
          <cell r="P14">
            <v>-56.735132000000121</v>
          </cell>
        </row>
        <row r="16">
          <cell r="A16" t="str">
            <v>Hh Latin America</v>
          </cell>
          <cell r="D16" t="str">
            <v>Latin America</v>
          </cell>
          <cell r="F16">
            <v>-10.077668000000108</v>
          </cell>
          <cell r="H16">
            <v>-10.856911000000142</v>
          </cell>
          <cell r="J16">
            <v>-2.1629463999999197</v>
          </cell>
          <cell r="L16">
            <v>-0.23789740000000142</v>
          </cell>
          <cell r="P16">
            <v>-8.4560672000002217</v>
          </cell>
        </row>
        <row r="18">
          <cell r="A18" t="str">
            <v>Hh Canada</v>
          </cell>
          <cell r="D18" t="str">
            <v>Canada</v>
          </cell>
          <cell r="F18">
            <v>14.301712999999905</v>
          </cell>
          <cell r="H18">
            <v>13.052824999999975</v>
          </cell>
          <cell r="J18">
            <v>1.201517000000039</v>
          </cell>
          <cell r="P18">
            <v>11.851307999999936</v>
          </cell>
        </row>
        <row r="20">
          <cell r="A20" t="str">
            <v>Merck Schering</v>
          </cell>
          <cell r="D20" t="str">
            <v>Merck Schering</v>
          </cell>
          <cell r="J20">
            <v>-17.233000000000001</v>
          </cell>
          <cell r="L20">
            <v>8.7899999999999991</v>
          </cell>
          <cell r="P20">
            <v>8.4430000000000014</v>
          </cell>
        </row>
        <row r="22">
          <cell r="A22" t="str">
            <v>Mvd</v>
          </cell>
          <cell r="D22" t="str">
            <v>MVD</v>
          </cell>
          <cell r="F22">
            <v>-11.076000000000001</v>
          </cell>
          <cell r="H22">
            <v>-9.5675119999999971</v>
          </cell>
          <cell r="J22">
            <v>-1.5823320000000003</v>
          </cell>
          <cell r="L22">
            <v>0.88150800000000895</v>
          </cell>
          <cell r="P22">
            <v>-8.8666880000000052</v>
          </cell>
        </row>
        <row r="24">
          <cell r="A24" t="str">
            <v>MRL w/ Phase V</v>
          </cell>
          <cell r="D24" t="str">
            <v>MRL</v>
          </cell>
          <cell r="J24">
            <v>30.632000000000001</v>
          </cell>
          <cell r="P24">
            <v>-30.632000000000001</v>
          </cell>
        </row>
        <row r="26">
          <cell r="A26" t="str">
            <v>Astra</v>
          </cell>
          <cell r="B26" t="str">
            <v>Astra (Net of Tax)</v>
          </cell>
          <cell r="D26" t="str">
            <v>Merck Astra</v>
          </cell>
          <cell r="F26">
            <v>-15.526</v>
          </cell>
          <cell r="H26">
            <v>-56.993000000000002</v>
          </cell>
          <cell r="J26">
            <v>-2.8119999999999998</v>
          </cell>
          <cell r="L26">
            <v>-38.814999999999998</v>
          </cell>
          <cell r="P26">
            <v>-15.366000000000007</v>
          </cell>
        </row>
        <row r="28">
          <cell r="A28" t="str">
            <v>EXCHANGE</v>
          </cell>
          <cell r="D28" t="str">
            <v>Exchange</v>
          </cell>
          <cell r="F28">
            <v>263.67282039999986</v>
          </cell>
          <cell r="H28">
            <v>238.0958308000036</v>
          </cell>
          <cell r="J28">
            <v>98.312493510999943</v>
          </cell>
          <cell r="L28">
            <v>-13.334433131999999</v>
          </cell>
          <cell r="N28">
            <v>-28.857000000000028</v>
          </cell>
          <cell r="P28">
            <v>181.97477042100368</v>
          </cell>
        </row>
        <row r="30">
          <cell r="A30" t="str">
            <v>TC</v>
          </cell>
          <cell r="D30" t="str">
            <v xml:space="preserve">Corporate Miscellaneous </v>
          </cell>
          <cell r="F30">
            <v>-49.37318342734001</v>
          </cell>
          <cell r="H30">
            <v>-23.376384427340007</v>
          </cell>
          <cell r="J30">
            <v>0</v>
          </cell>
          <cell r="L30">
            <v>5.43</v>
          </cell>
          <cell r="N30">
            <v>169.10166000000001</v>
          </cell>
          <cell r="P30">
            <v>-197.90804442734003</v>
          </cell>
        </row>
        <row r="31">
          <cell r="A31" t="str">
            <v>Total Corporate Revenues/PC</v>
          </cell>
          <cell r="B31" t="str">
            <v>Miscellaneous Corporate (Ex-Plan Adj)</v>
          </cell>
          <cell r="E31" t="str">
            <v>Corporate Miscellaneous</v>
          </cell>
          <cell r="F31">
            <v>-4.6150000000000002</v>
          </cell>
          <cell r="H31">
            <v>19.521660000000001</v>
          </cell>
          <cell r="N31">
            <v>169.10300000000001</v>
          </cell>
          <cell r="P31">
            <v>-149.58134000000001</v>
          </cell>
        </row>
        <row r="32">
          <cell r="A32" t="str">
            <v>Dupont</v>
          </cell>
          <cell r="E32" t="str">
            <v>DuPont</v>
          </cell>
          <cell r="F32">
            <v>1.0655159999999888</v>
          </cell>
          <cell r="H32">
            <v>2.9256549999999915</v>
          </cell>
          <cell r="J32">
            <v>0</v>
          </cell>
          <cell r="N32">
            <v>-1.3400000000001455E-3</v>
          </cell>
          <cell r="P32">
            <v>2.9269949999999918</v>
          </cell>
        </row>
        <row r="33">
          <cell r="A33" t="str">
            <v>Corporate (Ex-Exch Hedge/Adj)</v>
          </cell>
          <cell r="E33" t="str">
            <v>Other Corporate</v>
          </cell>
          <cell r="F33">
            <v>-15.220699427339998</v>
          </cell>
          <cell r="H33">
            <v>-15.220699427339998</v>
          </cell>
          <cell r="P33">
            <v>-15.220699427339998</v>
          </cell>
        </row>
        <row r="34">
          <cell r="A34" t="str">
            <v>Corporate Human Pharm</v>
          </cell>
          <cell r="E34" t="str">
            <v>Corporate HH Adj to Offset Hexal</v>
          </cell>
          <cell r="F34">
            <v>-30.603000000000002</v>
          </cell>
          <cell r="H34">
            <v>-30.603000000000002</v>
          </cell>
          <cell r="P34">
            <v>-30.603000000000002</v>
          </cell>
        </row>
        <row r="35">
          <cell r="A35" t="str">
            <v>TOTAL TAXES</v>
          </cell>
          <cell r="E35" t="str">
            <v>Jt. Venture Taxes</v>
          </cell>
          <cell r="L35">
            <v>5.43</v>
          </cell>
          <cell r="P35">
            <v>-5.43</v>
          </cell>
        </row>
        <row r="37">
          <cell r="D37" t="str">
            <v>All Other</v>
          </cell>
          <cell r="F37">
            <v>11.302486</v>
          </cell>
          <cell r="H37">
            <v>-6.9705889999999435</v>
          </cell>
          <cell r="J37">
            <v>-2.5781465710001745</v>
          </cell>
          <cell r="L37">
            <v>0.74120821200000053</v>
          </cell>
          <cell r="N37">
            <v>0</v>
          </cell>
          <cell r="P37">
            <v>-5.13365064099977</v>
          </cell>
        </row>
        <row r="38">
          <cell r="A38" t="str">
            <v>WHHM w/ Phase V</v>
          </cell>
          <cell r="E38" t="str">
            <v>Worldwide Marketing</v>
          </cell>
          <cell r="J38">
            <v>-1.109594</v>
          </cell>
          <cell r="L38">
            <v>0.95699999999999996</v>
          </cell>
          <cell r="P38">
            <v>0.15259400000000001</v>
          </cell>
        </row>
        <row r="39">
          <cell r="A39" t="str">
            <v>Hh Total Australia</v>
          </cell>
          <cell r="E39" t="str">
            <v>Australia</v>
          </cell>
          <cell r="F39">
            <v>0.39282100000005082</v>
          </cell>
          <cell r="H39">
            <v>0.20541000000004714</v>
          </cell>
          <cell r="J39">
            <v>0.15462189999999829</v>
          </cell>
          <cell r="L39">
            <v>0.15454500000000002</v>
          </cell>
          <cell r="P39">
            <v>-0.10375689999995116</v>
          </cell>
        </row>
        <row r="40">
          <cell r="A40" t="str">
            <v>Hh Japan Other</v>
          </cell>
          <cell r="E40" t="str">
            <v>Other Japan</v>
          </cell>
          <cell r="F40">
            <v>2.7429299999999981</v>
          </cell>
          <cell r="H40">
            <v>1.727948999999992</v>
          </cell>
          <cell r="J40">
            <v>2.005296</v>
          </cell>
          <cell r="P40">
            <v>-0.277347000000008</v>
          </cell>
        </row>
        <row r="41">
          <cell r="A41" t="str">
            <v>Hh New Zealand - Total</v>
          </cell>
          <cell r="E41" t="str">
            <v>New Zealand</v>
          </cell>
          <cell r="F41">
            <v>-8.2598999999999256E-2</v>
          </cell>
          <cell r="H41">
            <v>-0.19836899999999877</v>
          </cell>
          <cell r="J41">
            <v>-0.24353100000000086</v>
          </cell>
          <cell r="L41">
            <v>1.8753999999999989E-2</v>
          </cell>
          <cell r="P41">
            <v>2.64080000000021E-2</v>
          </cell>
        </row>
        <row r="42">
          <cell r="A42" t="str">
            <v>Corporate Service Areas</v>
          </cell>
          <cell r="E42" t="str">
            <v>Corp Areas (Mktg &amp; Admin)</v>
          </cell>
          <cell r="J42">
            <v>5.6249744599999394</v>
          </cell>
          <cell r="P42">
            <v>-5.6249744599999394</v>
          </cell>
        </row>
        <row r="43">
          <cell r="A43" t="str">
            <v>Merck Manufacturing Division (Mmd)</v>
          </cell>
          <cell r="E43" t="str">
            <v>MMD</v>
          </cell>
          <cell r="H43">
            <v>-2.9864009999999981</v>
          </cell>
          <cell r="J43">
            <v>-5.7404490000001136</v>
          </cell>
          <cell r="P43">
            <v>2.7540480000001155</v>
          </cell>
        </row>
        <row r="44">
          <cell r="A44" t="str">
            <v>Hh Asia</v>
          </cell>
          <cell r="E44" t="str">
            <v>Asia</v>
          </cell>
          <cell r="F44">
            <v>-1.0996660000000502</v>
          </cell>
          <cell r="H44">
            <v>-3.8431779999999858</v>
          </cell>
          <cell r="J44">
            <v>-3.1029678999999972</v>
          </cell>
          <cell r="L44">
            <v>-3.5496000000000034E-2</v>
          </cell>
          <cell r="P44">
            <v>-0.70471409999998846</v>
          </cell>
        </row>
        <row r="45">
          <cell r="A45" t="str">
            <v>Merial</v>
          </cell>
          <cell r="B45" t="str">
            <v>Merial Equity</v>
          </cell>
          <cell r="E45" t="str">
            <v>Merial</v>
          </cell>
          <cell r="F45">
            <v>-6.1509999999999998</v>
          </cell>
          <cell r="H45">
            <v>-2.875</v>
          </cell>
          <cell r="J45">
            <v>-0.152</v>
          </cell>
          <cell r="L45">
            <v>-0.17299999999999999</v>
          </cell>
          <cell r="P45">
            <v>-2.5499999999999998</v>
          </cell>
        </row>
        <row r="46">
          <cell r="A46" t="str">
            <v>Mch</v>
          </cell>
          <cell r="E46" t="str">
            <v>MCH</v>
          </cell>
          <cell r="F46">
            <v>15.5</v>
          </cell>
          <cell r="H46">
            <v>0.999</v>
          </cell>
          <cell r="J46">
            <v>-1.4497031000000101E-2</v>
          </cell>
          <cell r="L46">
            <v>-0.18059478799999942</v>
          </cell>
          <cell r="P46">
            <v>1.1940918189999994</v>
          </cell>
        </row>
        <row r="48">
          <cell r="C48" t="str">
            <v>Net Variance (vs. 3/13 EA)</v>
          </cell>
          <cell r="F48">
            <v>-266.18687910586374</v>
          </cell>
          <cell r="H48">
            <v>-304.06836619886616</v>
          </cell>
          <cell r="J48">
            <v>24.731635079999691</v>
          </cell>
          <cell r="L48">
            <v>-40.414467219999985</v>
          </cell>
          <cell r="N48">
            <v>140.24465999999998</v>
          </cell>
          <cell r="P48">
            <v>-428.63019405886581</v>
          </cell>
          <cell r="T48">
            <v>-428.63019405886581</v>
          </cell>
        </row>
        <row r="50">
          <cell r="A50" t="str">
            <v>Tax</v>
          </cell>
          <cell r="C50" t="str">
            <v>Change in Tax Rate</v>
          </cell>
          <cell r="T50">
            <v>0</v>
          </cell>
        </row>
        <row r="52">
          <cell r="A52" t="str">
            <v>Shares</v>
          </cell>
          <cell r="C52" t="str">
            <v>Change in Shares</v>
          </cell>
          <cell r="P52">
            <v>-428.63019405886581</v>
          </cell>
          <cell r="T52">
            <v>428.63019405886581</v>
          </cell>
        </row>
        <row r="54">
          <cell r="A54" t="str">
            <v>EPS</v>
          </cell>
          <cell r="C54" t="str">
            <v>Change in EPS Growth</v>
          </cell>
          <cell r="T54">
            <v>0</v>
          </cell>
        </row>
        <row r="56">
          <cell r="A56" t="str">
            <v>Corporate Plan Adjustment</v>
          </cell>
          <cell r="C56" t="str">
            <v>Profile Per 6/12 EA</v>
          </cell>
          <cell r="F56">
            <v>24267.643390431851</v>
          </cell>
          <cell r="H56">
            <v>20921.758112687836</v>
          </cell>
          <cell r="J56">
            <v>10566.067081829999</v>
          </cell>
          <cell r="L56">
            <v>-433.38392322000004</v>
          </cell>
          <cell r="N56">
            <v>349.20366000000001</v>
          </cell>
          <cell r="P56">
            <v>10439.871294077837</v>
          </cell>
          <cell r="T5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Case Milestones"/>
      <sheetName val="Required Data"/>
    </sheetNames>
    <sheetDataSet>
      <sheetData sheetId="0"/>
      <sheetData sheetId="1">
        <row r="1">
          <cell r="K1" t="str">
            <v>Not Started</v>
          </cell>
        </row>
        <row r="2">
          <cell r="K2" t="str">
            <v>In Progress</v>
          </cell>
        </row>
        <row r="3">
          <cell r="K3" t="str">
            <v>Completed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EAM"/>
      <sheetName val="EAM-Prod"/>
      <sheetName val="Consol"/>
      <sheetName val="Standalone (2)"/>
      <sheetName val="Standalone (3)"/>
      <sheetName val="Standalone"/>
      <sheetName val="Standalone (6)"/>
      <sheetName val="Standalone (5)"/>
      <sheetName val="Standalone (4)"/>
      <sheetName val="Medco-S1"/>
      <sheetName val="HH"/>
      <sheetName val="Equity"/>
      <sheetName val="Astra"/>
      <sheetName val="Prod"/>
      <sheetName val="LHC"/>
    </sheetNames>
    <sheetDataSet>
      <sheetData sheetId="0" refreshError="1">
        <row r="36">
          <cell r="C36" t="str">
            <v>1Q</v>
          </cell>
          <cell r="D36" t="str">
            <v>2Q</v>
          </cell>
          <cell r="E36" t="str">
            <v>3Q</v>
          </cell>
          <cell r="F36" t="str">
            <v>4Q</v>
          </cell>
          <cell r="G36" t="str">
            <v>Total Year</v>
          </cell>
        </row>
        <row r="37">
          <cell r="B37" t="str">
            <v>E.A.</v>
          </cell>
          <cell r="C37">
            <v>1544984</v>
          </cell>
          <cell r="D37">
            <v>1596979</v>
          </cell>
          <cell r="E37">
            <v>1931036</v>
          </cell>
          <cell r="F37">
            <v>2364576</v>
          </cell>
          <cell r="G37">
            <v>7449271</v>
          </cell>
        </row>
        <row r="38">
          <cell r="B38" t="str">
            <v>Plan</v>
          </cell>
          <cell r="C38">
            <v>1650491</v>
          </cell>
          <cell r="D38">
            <v>1780552</v>
          </cell>
          <cell r="E38">
            <v>1931818</v>
          </cell>
          <cell r="F38">
            <v>1995491</v>
          </cell>
          <cell r="G38">
            <v>7358353</v>
          </cell>
        </row>
        <row r="39">
          <cell r="B39" t="str">
            <v>Prior</v>
          </cell>
          <cell r="C39">
            <v>1554255</v>
          </cell>
          <cell r="D39">
            <v>1642241</v>
          </cell>
          <cell r="E39">
            <v>1798571</v>
          </cell>
          <cell r="F39">
            <v>1790296</v>
          </cell>
          <cell r="G39">
            <v>6785362</v>
          </cell>
        </row>
        <row r="40">
          <cell r="B40" t="str">
            <v>E.A.</v>
          </cell>
          <cell r="C40">
            <v>671200</v>
          </cell>
          <cell r="D40">
            <v>610900</v>
          </cell>
          <cell r="E40">
            <v>765900</v>
          </cell>
          <cell r="F40">
            <v>937900</v>
          </cell>
          <cell r="G40">
            <v>2990600</v>
          </cell>
        </row>
        <row r="41">
          <cell r="B41" t="str">
            <v>Plan</v>
          </cell>
          <cell r="C41">
            <v>693900</v>
          </cell>
          <cell r="D41">
            <v>748600</v>
          </cell>
          <cell r="E41">
            <v>812300</v>
          </cell>
          <cell r="F41">
            <v>839000</v>
          </cell>
          <cell r="G41">
            <v>3093800</v>
          </cell>
        </row>
        <row r="42">
          <cell r="B42" t="str">
            <v>Prior</v>
          </cell>
          <cell r="C42">
            <v>653500</v>
          </cell>
          <cell r="D42">
            <v>690500</v>
          </cell>
          <cell r="E42">
            <v>756200</v>
          </cell>
          <cell r="F42">
            <v>752800</v>
          </cell>
          <cell r="G42">
            <v>2853000</v>
          </cell>
        </row>
        <row r="43">
          <cell r="B43" t="str">
            <v>E.A.</v>
          </cell>
          <cell r="C43">
            <v>0.68</v>
          </cell>
          <cell r="D43">
            <v>0.71</v>
          </cell>
          <cell r="E43">
            <v>0.86</v>
          </cell>
          <cell r="F43">
            <v>1.05</v>
          </cell>
          <cell r="G43">
            <v>3.3</v>
          </cell>
        </row>
        <row r="44">
          <cell r="B44" t="str">
            <v>Plan</v>
          </cell>
          <cell r="C44">
            <v>0.73</v>
          </cell>
          <cell r="D44">
            <v>0.79</v>
          </cell>
          <cell r="E44">
            <v>0.86</v>
          </cell>
          <cell r="F44">
            <v>0.89</v>
          </cell>
          <cell r="G44">
            <v>3.27</v>
          </cell>
        </row>
        <row r="45">
          <cell r="B45" t="str">
            <v>Prior</v>
          </cell>
          <cell r="C45">
            <v>0.68</v>
          </cell>
          <cell r="D45">
            <v>0.72</v>
          </cell>
          <cell r="E45">
            <v>0.79</v>
          </cell>
          <cell r="F45">
            <v>0.79</v>
          </cell>
          <cell r="G45">
            <v>2.98</v>
          </cell>
        </row>
        <row r="46">
          <cell r="B46" t="str">
            <v>E.A.</v>
          </cell>
          <cell r="C46">
            <v>2262126</v>
          </cell>
          <cell r="D46">
            <v>2259766</v>
          </cell>
          <cell r="E46">
            <v>2252915</v>
          </cell>
          <cell r="F46">
            <v>2245866</v>
          </cell>
          <cell r="G46">
            <v>2255061</v>
          </cell>
        </row>
        <row r="47">
          <cell r="B47" t="str">
            <v>Plan</v>
          </cell>
          <cell r="C47">
            <v>2260892</v>
          </cell>
          <cell r="D47">
            <v>2253826</v>
          </cell>
          <cell r="E47">
            <v>2246347</v>
          </cell>
          <cell r="F47">
            <v>2239872</v>
          </cell>
          <cell r="G47">
            <v>2250249</v>
          </cell>
        </row>
        <row r="48">
          <cell r="B48" t="str">
            <v>Prior</v>
          </cell>
          <cell r="C48">
            <v>2294805</v>
          </cell>
          <cell r="D48">
            <v>2282754</v>
          </cell>
          <cell r="E48">
            <v>2265865</v>
          </cell>
          <cell r="F48">
            <v>2264078</v>
          </cell>
          <cell r="G48">
            <v>2277008</v>
          </cell>
        </row>
        <row r="51">
          <cell r="C51" t="str">
            <v>1Q</v>
          </cell>
          <cell r="D51" t="str">
            <v>2Q</v>
          </cell>
          <cell r="E51" t="str">
            <v>3Q</v>
          </cell>
          <cell r="F51" t="str">
            <v>4Q</v>
          </cell>
          <cell r="G51" t="str">
            <v>Total Year</v>
          </cell>
        </row>
        <row r="52">
          <cell r="A52" t="str">
            <v>Net Income</v>
          </cell>
          <cell r="E52">
            <v>112296</v>
          </cell>
          <cell r="G52">
            <v>349429</v>
          </cell>
        </row>
        <row r="53">
          <cell r="A53" t="str">
            <v>EPS</v>
          </cell>
          <cell r="E53">
            <v>0.05</v>
          </cell>
          <cell r="G53">
            <v>0.16</v>
          </cell>
        </row>
      </sheetData>
      <sheetData sheetId="1" refreshError="1">
        <row r="3">
          <cell r="B3" t="str">
            <v>All Divisions</v>
          </cell>
          <cell r="C3">
            <v>42431846.847274251</v>
          </cell>
          <cell r="D3">
            <v>51790299.787253</v>
          </cell>
          <cell r="E3">
            <v>-9358452.939978756</v>
          </cell>
          <cell r="F3">
            <v>-18.0698952862253</v>
          </cell>
          <cell r="G3">
            <v>-10254853.9789788</v>
          </cell>
          <cell r="H3">
            <v>-19.800723342217001</v>
          </cell>
          <cell r="I3">
            <v>57398422.843064003</v>
          </cell>
          <cell r="J3">
            <v>-14966575.995789751</v>
          </cell>
          <cell r="K3">
            <v>-26.074890658077202</v>
          </cell>
          <cell r="L3">
            <v>-15931245.251789751</v>
          </cell>
          <cell r="M3">
            <v>-27.755545296685575</v>
          </cell>
          <cell r="N3">
            <v>964669.25599999994</v>
          </cell>
          <cell r="O3">
            <v>896401.03899999999</v>
          </cell>
        </row>
        <row r="4">
          <cell r="B4" t="str">
            <v>Medco Health</v>
          </cell>
          <cell r="C4">
            <v>19358572.545453709</v>
          </cell>
          <cell r="D4">
            <v>32958533.45606</v>
          </cell>
          <cell r="E4">
            <v>-13599960.9106063</v>
          </cell>
          <cell r="F4">
            <v>-41.26385334692646</v>
          </cell>
          <cell r="G4">
            <v>-13599960.9106063</v>
          </cell>
          <cell r="H4">
            <v>-41.26385334692646</v>
          </cell>
          <cell r="I4">
            <v>36728258.156923994</v>
          </cell>
          <cell r="J4">
            <v>-17369685.611470301</v>
          </cell>
          <cell r="K4">
            <v>-47.292429543642164</v>
          </cell>
          <cell r="L4">
            <v>-17369685.611470301</v>
          </cell>
          <cell r="M4">
            <v>-47.292429543642164</v>
          </cell>
          <cell r="N4">
            <v>0</v>
          </cell>
          <cell r="O4">
            <v>0</v>
          </cell>
        </row>
        <row r="5">
          <cell r="B5" t="str">
            <v>Merck Standalone</v>
          </cell>
          <cell r="C5">
            <v>24267643.3904319</v>
          </cell>
          <cell r="D5">
            <v>21408349.970851999</v>
          </cell>
          <cell r="E5">
            <v>2859293.4195798486</v>
          </cell>
          <cell r="F5">
            <v>13.355972895962779</v>
          </cell>
          <cell r="G5">
            <v>1962892.3805798499</v>
          </cell>
          <cell r="H5">
            <v>9.1688167619287579</v>
          </cell>
          <cell r="I5">
            <v>23254334.636514999</v>
          </cell>
          <cell r="J5">
            <v>1013308.75391685</v>
          </cell>
          <cell r="K5">
            <v>4.3575048254690101</v>
          </cell>
          <cell r="L5">
            <v>48639.49791685224</v>
          </cell>
          <cell r="M5">
            <v>0.20916314604192701</v>
          </cell>
          <cell r="N5">
            <v>964669.25599999994</v>
          </cell>
          <cell r="O5">
            <v>896401.03899999999</v>
          </cell>
        </row>
        <row r="6">
          <cell r="B6" t="str">
            <v>Human Health</v>
          </cell>
          <cell r="C6">
            <v>21885703.8744318</v>
          </cell>
          <cell r="D6">
            <v>19449975.070852</v>
          </cell>
          <cell r="E6">
            <v>2435728.8035798501</v>
          </cell>
          <cell r="F6">
            <v>12.5230433186008</v>
          </cell>
          <cell r="G6">
            <v>1539338.7645798484</v>
          </cell>
          <cell r="H6">
            <v>7.9143482650871002</v>
          </cell>
          <cell r="I6">
            <v>21424003.764562</v>
          </cell>
          <cell r="J6">
            <v>461700.10986984498</v>
          </cell>
          <cell r="K6">
            <v>2.1550598802337602</v>
          </cell>
          <cell r="L6">
            <v>-502963.14613015502</v>
          </cell>
          <cell r="M6">
            <v>-2.3476617706822802</v>
          </cell>
          <cell r="N6">
            <v>964663.25599999994</v>
          </cell>
          <cell r="O6">
            <v>896390.03899999999</v>
          </cell>
        </row>
        <row r="7">
          <cell r="B7" t="str">
            <v>Human Health Marketing</v>
          </cell>
          <cell r="C7">
            <v>21926797.7001779</v>
          </cell>
          <cell r="D7">
            <v>19500260.070388</v>
          </cell>
          <cell r="E7">
            <v>2426537.6297898777</v>
          </cell>
          <cell r="F7">
            <v>12.443616757064101</v>
          </cell>
          <cell r="G7">
            <v>1472119.5907898799</v>
          </cell>
          <cell r="H7">
            <v>7.5492305511625197</v>
          </cell>
          <cell r="I7">
            <v>21388126.863909997</v>
          </cell>
          <cell r="J7">
            <v>538670.83626788098</v>
          </cell>
          <cell r="K7">
            <v>2.5185507814469998</v>
          </cell>
          <cell r="L7">
            <v>-484481.41973211884</v>
          </cell>
          <cell r="M7">
            <v>-2.2651886386069</v>
          </cell>
          <cell r="N7">
            <v>1023152.2560000001</v>
          </cell>
          <cell r="O7">
            <v>954418.03899999999</v>
          </cell>
        </row>
        <row r="8">
          <cell r="B8" t="str">
            <v>Ushh</v>
          </cell>
          <cell r="C8">
            <v>11673005.1721779</v>
          </cell>
          <cell r="D8">
            <v>10295065.694388</v>
          </cell>
          <cell r="E8">
            <v>1377939.4777898788</v>
          </cell>
          <cell r="F8">
            <v>13.384465128192577</v>
          </cell>
          <cell r="G8">
            <v>1377939.4777898788</v>
          </cell>
          <cell r="H8">
            <v>13.384465128192577</v>
          </cell>
          <cell r="I8">
            <v>12041665.239883</v>
          </cell>
          <cell r="J8">
            <v>-368660.06770512101</v>
          </cell>
          <cell r="K8">
            <v>-3.0615372571900399</v>
          </cell>
          <cell r="L8">
            <v>-368660.06770512101</v>
          </cell>
          <cell r="M8">
            <v>-3.0615372571900399</v>
          </cell>
          <cell r="N8">
            <v>0</v>
          </cell>
          <cell r="O8">
            <v>0</v>
          </cell>
        </row>
        <row r="9">
          <cell r="B9" t="str">
            <v>Hh Europe/Middle East &amp; Africa</v>
          </cell>
          <cell r="C9">
            <v>5572311.0470000003</v>
          </cell>
          <cell r="D9">
            <v>4734987.6749999998</v>
          </cell>
          <cell r="E9">
            <v>837323.37200000044</v>
          </cell>
          <cell r="F9">
            <v>17.683749768155426</v>
          </cell>
          <cell r="G9">
            <v>3365.2040000003699</v>
          </cell>
          <cell r="H9">
            <v>7.1071019208099107E-2</v>
          </cell>
          <cell r="I9">
            <v>4726327.4349999987</v>
          </cell>
          <cell r="J9">
            <v>845983.61200000194</v>
          </cell>
          <cell r="K9">
            <v>17.899386439780201</v>
          </cell>
          <cell r="L9">
            <v>-34366.144999998505</v>
          </cell>
          <cell r="M9">
            <v>-0.72712154357960801</v>
          </cell>
          <cell r="N9">
            <v>880349.75699999998</v>
          </cell>
          <cell r="O9">
            <v>833958.16800000006</v>
          </cell>
        </row>
        <row r="10">
          <cell r="B10" t="str">
            <v>Hh Total Banyu</v>
          </cell>
          <cell r="C10">
            <v>1463089.82</v>
          </cell>
          <cell r="D10">
            <v>1406983.4879999999</v>
          </cell>
          <cell r="E10">
            <v>56106.332000000097</v>
          </cell>
          <cell r="F10">
            <v>3.9877036566899799</v>
          </cell>
          <cell r="G10">
            <v>-24104.8749999998</v>
          </cell>
          <cell r="H10">
            <v>-1.71323083785897</v>
          </cell>
          <cell r="I10">
            <v>1445114.219</v>
          </cell>
          <cell r="J10">
            <v>17975.601000000199</v>
          </cell>
          <cell r="K10">
            <v>1.24388790613652</v>
          </cell>
          <cell r="L10">
            <v>-63818.563999999751</v>
          </cell>
          <cell r="M10">
            <v>-4.4161605470992704</v>
          </cell>
          <cell r="N10">
            <v>81794.165000000008</v>
          </cell>
          <cell r="O10">
            <v>80211.206999999995</v>
          </cell>
        </row>
        <row r="11">
          <cell r="B11" t="str">
            <v>Human Health - other</v>
          </cell>
          <cell r="C11">
            <v>1744735.686</v>
          </cell>
          <cell r="D11">
            <v>1647935.946</v>
          </cell>
          <cell r="E11">
            <v>96799.74</v>
          </cell>
          <cell r="F11">
            <v>5.8739989400049204</v>
          </cell>
          <cell r="G11">
            <v>67486.093999999997</v>
          </cell>
          <cell r="H11">
            <v>4.0951891463868799</v>
          </cell>
          <cell r="I11">
            <v>1665367.6950000001</v>
          </cell>
          <cell r="J11">
            <v>79367.990999999907</v>
          </cell>
          <cell r="K11">
            <v>4.7657938386993823</v>
          </cell>
          <cell r="L11">
            <v>25712.255999999936</v>
          </cell>
          <cell r="M11">
            <v>1.5439386795598875</v>
          </cell>
          <cell r="N11">
            <v>53655.734999999986</v>
          </cell>
          <cell r="O11">
            <v>29313.645999999993</v>
          </cell>
        </row>
        <row r="12">
          <cell r="B12" t="str">
            <v>Hh Asia</v>
          </cell>
          <cell r="C12">
            <v>480325.97499999998</v>
          </cell>
          <cell r="D12">
            <v>386942.26699999999</v>
          </cell>
          <cell r="E12">
            <v>93383.707999999999</v>
          </cell>
          <cell r="F12">
            <v>24.133757401074998</v>
          </cell>
          <cell r="G12">
            <v>87929.433999999979</v>
          </cell>
          <cell r="H12">
            <v>22.724173991568613</v>
          </cell>
          <cell r="I12">
            <v>482166.46400000004</v>
          </cell>
          <cell r="J12">
            <v>-1840.4890000000501</v>
          </cell>
          <cell r="K12">
            <v>-0.38171236230980599</v>
          </cell>
          <cell r="L12">
            <v>-4004.0880000000602</v>
          </cell>
          <cell r="M12">
            <v>-0.83043685095445796</v>
          </cell>
          <cell r="N12">
            <v>2163.5989999999993</v>
          </cell>
          <cell r="O12">
            <v>5454.2739999999985</v>
          </cell>
        </row>
        <row r="13">
          <cell r="B13" t="str">
            <v>Mvd</v>
          </cell>
          <cell r="C13">
            <v>1023933</v>
          </cell>
          <cell r="D13">
            <v>1028345</v>
          </cell>
          <cell r="E13">
            <v>-4412</v>
          </cell>
          <cell r="F13">
            <v>-0.42903889258954903</v>
          </cell>
          <cell r="G13">
            <v>-9892.7440000000006</v>
          </cell>
          <cell r="H13">
            <v>-0.96200633056026896</v>
          </cell>
          <cell r="I13">
            <v>1027485.811027</v>
          </cell>
          <cell r="J13">
            <v>-3552.8110269999502</v>
          </cell>
          <cell r="K13">
            <v>-0.34577713763743601</v>
          </cell>
          <cell r="L13">
            <v>-8741.8110269999506</v>
          </cell>
          <cell r="M13">
            <v>-0.85079627700768801</v>
          </cell>
          <cell r="N13">
            <v>5189</v>
          </cell>
          <cell r="O13">
            <v>5480.7439999999997</v>
          </cell>
        </row>
        <row r="14">
          <cell r="B14" t="str">
            <v>Astra</v>
          </cell>
          <cell r="C14">
            <v>1959813</v>
          </cell>
          <cell r="D14">
            <v>1488973</v>
          </cell>
          <cell r="E14">
            <v>470840</v>
          </cell>
          <cell r="F14">
            <v>31.621795694079101</v>
          </cell>
          <cell r="G14">
            <v>470840</v>
          </cell>
          <cell r="H14">
            <v>31.621795694079101</v>
          </cell>
          <cell r="I14">
            <v>1401962.8932779999</v>
          </cell>
          <cell r="J14">
            <v>557850.10672200006</v>
          </cell>
          <cell r="K14">
            <v>39.7906470561188</v>
          </cell>
          <cell r="L14">
            <v>557850.10672200006</v>
          </cell>
          <cell r="M14">
            <v>39.7906470561188</v>
          </cell>
          <cell r="N14">
            <v>0</v>
          </cell>
          <cell r="O14">
            <v>0</v>
          </cell>
        </row>
        <row r="15">
          <cell r="B15" t="str">
            <v>Alliances</v>
          </cell>
          <cell r="C15">
            <v>2111626</v>
          </cell>
          <cell r="D15">
            <v>1705101.9</v>
          </cell>
          <cell r="E15">
            <v>406524.1</v>
          </cell>
          <cell r="F15">
            <v>23.841630813970699</v>
          </cell>
          <cell r="G15">
            <v>406513.1</v>
          </cell>
          <cell r="H15">
            <v>23.840985691236401</v>
          </cell>
          <cell r="I15">
            <v>1557968.7362779998</v>
          </cell>
          <cell r="J15">
            <v>553657.26372200018</v>
          </cell>
          <cell r="K15">
            <v>35.537122846552876</v>
          </cell>
          <cell r="L15">
            <v>553651.26372200018</v>
          </cell>
          <cell r="M15">
            <v>35.536737729710701</v>
          </cell>
          <cell r="N15">
            <v>6</v>
          </cell>
          <cell r="O15">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le - Roadmap - JJ"/>
      <sheetName val="ChangeHistory"/>
      <sheetName val="Yale - Roadmap - TS"/>
      <sheetName val="InitDescriptions"/>
      <sheetName val="Estimates"/>
      <sheetName val="ResourcePlan"/>
      <sheetName val="Summary"/>
      <sheetName val="YaleFunc(incl20%)"/>
      <sheetName val="YaleTech(incl20%)"/>
      <sheetName val="ACNFunc(incl20%)"/>
      <sheetName val="ACNTech(incl20%)"/>
      <sheetName val="Summary_old"/>
    </sheetNames>
    <sheetDataSet>
      <sheetData sheetId="0"/>
      <sheetData sheetId="1"/>
      <sheetData sheetId="2">
        <row r="4">
          <cell r="B4" t="str">
            <v>Service Delivery (Org, Process, Infrastrucure &amp; Tech)</v>
          </cell>
        </row>
        <row r="5">
          <cell r="B5" t="str">
            <v>Contact Center</v>
          </cell>
        </row>
        <row r="7">
          <cell r="B7" t="str">
            <v>COA Standardization / Accounting Policy &amp; Procedures</v>
          </cell>
        </row>
        <row r="8">
          <cell r="B8" t="str">
            <v>Budgeting and Planning Process &amp; System</v>
          </cell>
        </row>
        <row r="9">
          <cell r="B9" t="str">
            <v>POAP Service Delivery</v>
          </cell>
        </row>
        <row r="10">
          <cell r="B10" t="str">
            <v>Finance Service Delivery</v>
          </cell>
        </row>
        <row r="12">
          <cell r="B12" t="str">
            <v>HR Contact Center Pilot</v>
          </cell>
        </row>
        <row r="13">
          <cell r="B13" t="str">
            <v>Benefits Outsourcing</v>
          </cell>
        </row>
        <row r="14">
          <cell r="B14" t="str">
            <v>Payroll Consolidation &amp; Outsourcing</v>
          </cell>
        </row>
        <row r="15">
          <cell r="B15" t="str">
            <v>HR Service Delivery</v>
          </cell>
        </row>
        <row r="16">
          <cell r="B16" t="str">
            <v>HR Centers of Expertise</v>
          </cell>
        </row>
        <row r="17">
          <cell r="B17" t="str">
            <v>Time and Attendance</v>
          </cell>
        </row>
        <row r="18">
          <cell r="B18" t="str">
            <v>Roles Analysis and Definition</v>
          </cell>
        </row>
        <row r="20">
          <cell r="B20" t="str">
            <v>ERP Redeployment Planning</v>
          </cell>
        </row>
        <row r="21">
          <cell r="B21" t="str">
            <v>HR / Payroll Redeployment</v>
          </cell>
        </row>
        <row r="22">
          <cell r="B22" t="str">
            <v>Financials and Reporting Redeployment</v>
          </cell>
        </row>
        <row r="25">
          <cell r="B25" t="str">
            <v>BPM / Workflow</v>
          </cell>
        </row>
        <row r="26">
          <cell r="B26" t="str">
            <v>Document Management</v>
          </cell>
        </row>
        <row r="27">
          <cell r="B27" t="str">
            <v>BI COE and Reporting Strategy</v>
          </cell>
        </row>
        <row r="28">
          <cell r="B28" t="str">
            <v>ICAP (Placeholder)</v>
          </cell>
        </row>
        <row r="30">
          <cell r="B30" t="str">
            <v>Core RA Applications Analysis, Scope and Selection</v>
          </cell>
        </row>
        <row r="31">
          <cell r="B31" t="str">
            <v>Pre-Award 1 and 2 Design</v>
          </cell>
        </row>
        <row r="32">
          <cell r="B32" t="str">
            <v>Pre-Award 1 - Vanilla Info Ed and Preliminary Portal</v>
          </cell>
        </row>
        <row r="33">
          <cell r="B33" t="str">
            <v>Pre-Award 2 with Rules, Workflow and Document Management</v>
          </cell>
        </row>
        <row r="34">
          <cell r="B34" t="str">
            <v>Award Management #1 - Rules, Commitments and Actuals</v>
          </cell>
        </row>
        <row r="35">
          <cell r="B35" t="str">
            <v>Award Management #2 - Budget to Actuals</v>
          </cell>
        </row>
        <row r="36">
          <cell r="B36" t="str">
            <v>Compliance Unit Enablement</v>
          </cell>
        </row>
        <row r="38">
          <cell r="B38" t="str">
            <v>Program Management</v>
          </cell>
        </row>
        <row r="39">
          <cell r="B39" t="str">
            <v>Change Management</v>
          </cell>
        </row>
      </sheetData>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trend"/>
      <sheetName val="Fase 1"/>
      <sheetName val="Fase 2"/>
      <sheetName val="SGS"/>
      <sheetName val="Report costi"/>
      <sheetName val="Report Fatturazione"/>
      <sheetName val="Fatturazione ai Clienti"/>
      <sheetName val="Fatturazione SGR"/>
      <sheetName val="Costi Banca Diretta"/>
      <sheetName val="Driver Fatturazione"/>
      <sheetName val="Dati sala macchine"/>
      <sheetName val="Driver B.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Sayfası"/>
      <sheetName val="Doküman Bilgisi"/>
      <sheetName val="Değişiklik Tarihçesi"/>
      <sheetName val="Lists"/>
      <sheetName val="Highlevel Lists"/>
      <sheetName val="Sheet2"/>
      <sheetName val="Gereksinimler"/>
      <sheetName val="Kapsam Analizi"/>
      <sheetName val="Ayrıntılar"/>
      <sheetName val="Süreç1_BFD"/>
      <sheetName val="Süreç2_BFD"/>
      <sheetName val="Sheet1"/>
    </sheetNames>
    <sheetDataSet>
      <sheetData sheetId="0"/>
      <sheetData sheetId="1"/>
      <sheetData sheetId="2"/>
      <sheetData sheetId="3">
        <row r="3">
          <cell r="B3" t="str">
            <v>1 - Kritik</v>
          </cell>
        </row>
        <row r="4">
          <cell r="B4" t="str">
            <v>2 - Önemli</v>
          </cell>
        </row>
        <row r="5">
          <cell r="B5" t="str">
            <v>3 - Normal</v>
          </cell>
        </row>
        <row r="6">
          <cell r="B6" t="str">
            <v>4 - Yapılması Faydalı</v>
          </cell>
        </row>
      </sheetData>
      <sheetData sheetId="4">
        <row r="6">
          <cell r="A6" t="str">
            <v>Firma Tanımlama</v>
          </cell>
        </row>
        <row r="7">
          <cell r="A7" t="str">
            <v>Fix - data düzeltme (iş birimi talebi)</v>
          </cell>
        </row>
        <row r="8">
          <cell r="A8" t="str">
            <v>İş birimi rapor talepleri</v>
          </cell>
        </row>
        <row r="9">
          <cell r="A9" t="str">
            <v>Kalıcı hata giderme</v>
          </cell>
        </row>
        <row r="10">
          <cell r="A10" t="str">
            <v>Mevcut ekran düzenleme</v>
          </cell>
        </row>
        <row r="11">
          <cell r="A11" t="str">
            <v>Mevcut ürün yeni ekran</v>
          </cell>
        </row>
        <row r="12">
          <cell r="A12" t="str">
            <v>Parametre tanımlama</v>
          </cell>
        </row>
        <row r="13">
          <cell r="A13" t="str">
            <v>Yeni ürün / hizmet</v>
          </cell>
        </row>
        <row r="14">
          <cell r="A14" t="str">
            <v>Resmi kurumların bilgi/rapor talepleri</v>
          </cell>
        </row>
        <row r="15">
          <cell r="A15" t="str">
            <v>Yeni fonksiyon</v>
          </cell>
        </row>
        <row r="16">
          <cell r="A16" t="str">
            <v>Yetki talebi</v>
          </cell>
        </row>
      </sheetData>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PROD"/>
      <sheetName val="Prod"/>
      <sheetName val="Prod (2)"/>
    </sheetNames>
    <sheetDataSet>
      <sheetData sheetId="0" refreshError="1">
        <row r="4">
          <cell r="C4" t="str">
            <v>All Products</v>
          </cell>
          <cell r="D4">
            <v>21652885.261553645</v>
          </cell>
          <cell r="E4">
            <v>19960453.925824132</v>
          </cell>
          <cell r="F4">
            <v>19003187.906823002</v>
          </cell>
          <cell r="G4">
            <v>1762024.6421295134</v>
          </cell>
          <cell r="H4">
            <v>8.8275780133931132</v>
          </cell>
          <cell r="I4">
            <v>1055510.29420113</v>
          </cell>
          <cell r="J4">
            <v>5.5543853977371569</v>
          </cell>
        </row>
        <row r="5">
          <cell r="C5" t="str">
            <v>All Products</v>
          </cell>
          <cell r="D5">
            <v>20622965.261553645</v>
          </cell>
          <cell r="E5">
            <v>18942331.925824132</v>
          </cell>
          <cell r="F5">
            <v>17848531.050639</v>
          </cell>
          <cell r="G5">
            <v>1751944.6421295134</v>
          </cell>
          <cell r="H5">
            <v>9.24883297890627</v>
          </cell>
          <cell r="I5">
            <v>1060647.1503851321</v>
          </cell>
          <cell r="J5">
            <v>5.9424898742418328</v>
          </cell>
        </row>
        <row r="6">
          <cell r="C6" t="str">
            <v>Vioxx</v>
          </cell>
          <cell r="D6">
            <v>2521744.1216249997</v>
          </cell>
          <cell r="E6">
            <v>2547768.073996</v>
          </cell>
          <cell r="F6">
            <v>2347622.0316499998</v>
          </cell>
          <cell r="G6">
            <v>-14478.479971000314</v>
          </cell>
          <cell r="H6">
            <v>-0.56828092473471525</v>
          </cell>
          <cell r="I6">
            <v>191545.02234600022</v>
          </cell>
          <cell r="J6">
            <v>8.1591082279703677</v>
          </cell>
          <cell r="K6">
            <v>-7.2535825211212088E-2</v>
          </cell>
          <cell r="L6">
            <v>1.0079625759908784</v>
          </cell>
        </row>
        <row r="7">
          <cell r="C7" t="str">
            <v>Zocor</v>
          </cell>
          <cell r="D7">
            <v>5844165.7826500004</v>
          </cell>
          <cell r="E7">
            <v>5749233.31501</v>
          </cell>
          <cell r="F7">
            <v>5253606.0897000004</v>
          </cell>
          <cell r="G7">
            <v>86974.461140000392</v>
          </cell>
          <cell r="H7">
            <v>1.5128010357994857</v>
          </cell>
          <cell r="I7">
            <v>452696.89750999969</v>
          </cell>
          <cell r="J7">
            <v>8.6168793354632776</v>
          </cell>
          <cell r="K7">
            <v>0.43573388392473328</v>
          </cell>
          <cell r="L7">
            <v>2.3822155510416287</v>
          </cell>
        </row>
        <row r="8">
          <cell r="C8" t="str">
            <v>A II Antagonists</v>
          </cell>
          <cell r="D8">
            <v>2533615.5541784</v>
          </cell>
          <cell r="E8">
            <v>2190771.5695376</v>
          </cell>
          <cell r="F8">
            <v>1811441.0783799998</v>
          </cell>
          <cell r="G8">
            <v>361750.03714079992</v>
          </cell>
          <cell r="H8">
            <v>16.512448955011475</v>
          </cell>
          <cell r="I8">
            <v>378884.45145760017</v>
          </cell>
          <cell r="J8">
            <v>20.916189655831506</v>
          </cell>
          <cell r="K8">
            <v>1.8123337198899092</v>
          </cell>
          <cell r="L8">
            <v>1.9937941639863677</v>
          </cell>
        </row>
        <row r="9">
          <cell r="C9" t="str">
            <v>Osteoporosis (Fosamax)</v>
          </cell>
          <cell r="D9">
            <v>2905551.7581909997</v>
          </cell>
          <cell r="E9">
            <v>2281460.3940429999</v>
          </cell>
          <cell r="F9">
            <v>1632759.5083999999</v>
          </cell>
          <cell r="G9">
            <v>633728.58684799983</v>
          </cell>
          <cell r="H9">
            <v>27.777321425464795</v>
          </cell>
          <cell r="I9">
            <v>633466.16814299999</v>
          </cell>
          <cell r="J9">
            <v>38.797273259413224</v>
          </cell>
          <cell r="K9">
            <v>3.1749207167483506</v>
          </cell>
          <cell r="L9">
            <v>3.3334731585512403</v>
          </cell>
        </row>
        <row r="10">
          <cell r="C10" t="str">
            <v>Singulair</v>
          </cell>
          <cell r="D10">
            <v>2411374.3273549997</v>
          </cell>
          <cell r="E10">
            <v>1496112.9507230001</v>
          </cell>
          <cell r="F10">
            <v>1268774.0000300002</v>
          </cell>
          <cell r="G10">
            <v>922630.90893199958</v>
          </cell>
          <cell r="H10">
            <v>61.668533013241813</v>
          </cell>
          <cell r="I10">
            <v>225069.08739299988</v>
          </cell>
          <cell r="J10">
            <v>17.739099901769588</v>
          </cell>
          <cell r="K10">
            <v>4.6222942241725882</v>
          </cell>
          <cell r="L10">
            <v>1.184375424252843</v>
          </cell>
        </row>
        <row r="11">
          <cell r="C11" t="str">
            <v>Crixivan</v>
          </cell>
          <cell r="D11">
            <v>173086.22584967999</v>
          </cell>
          <cell r="E11">
            <v>204663.58710735998</v>
          </cell>
          <cell r="F11">
            <v>292339.31125900004</v>
          </cell>
          <cell r="G11">
            <v>-29740.824657679994</v>
          </cell>
          <cell r="H11">
            <v>-14.531566204827099</v>
          </cell>
          <cell r="I11">
            <v>-84889.403951640052</v>
          </cell>
          <cell r="J11">
            <v>-29.037970838082632</v>
          </cell>
          <cell r="K11">
            <v>-0.14899873904772457</v>
          </cell>
          <cell r="L11">
            <v>-0.44671138531004539</v>
          </cell>
        </row>
        <row r="12">
          <cell r="C12" t="str">
            <v xml:space="preserve">          Bph (Proscar)</v>
          </cell>
          <cell r="K12">
            <v>0</v>
          </cell>
          <cell r="L12">
            <v>0</v>
          </cell>
        </row>
        <row r="13">
          <cell r="C13" t="str">
            <v>Trusopt</v>
          </cell>
          <cell r="D13">
            <v>166981.76637502998</v>
          </cell>
          <cell r="E13">
            <v>172288.74536629001</v>
          </cell>
          <cell r="F13">
            <v>187414.61090800003</v>
          </cell>
          <cell r="G13">
            <v>-4903.3188912600244</v>
          </cell>
          <cell r="H13">
            <v>-2.8459890870035944</v>
          </cell>
          <cell r="I13">
            <v>-14644.645541710022</v>
          </cell>
          <cell r="J13">
            <v>-7.8140362006775081</v>
          </cell>
          <cell r="K13">
            <v>-2.4565167252615851E-2</v>
          </cell>
          <cell r="L13">
            <v>-7.7064151622959709E-2</v>
          </cell>
        </row>
        <row r="14">
          <cell r="C14" t="str">
            <v>Propecia</v>
          </cell>
          <cell r="D14">
            <v>232422.94514</v>
          </cell>
          <cell r="E14">
            <v>218445.12326899997</v>
          </cell>
          <cell r="F14">
            <v>206996.62015</v>
          </cell>
          <cell r="G14">
            <v>14158.570571000022</v>
          </cell>
          <cell r="H14">
            <v>6.4815228461588159</v>
          </cell>
          <cell r="I14">
            <v>10302.398318999973</v>
          </cell>
          <cell r="J14">
            <v>4.9770852835830572</v>
          </cell>
          <cell r="K14">
            <v>7.093310915480816E-2</v>
          </cell>
          <cell r="L14">
            <v>5.4214052765856974E-2</v>
          </cell>
        </row>
        <row r="15">
          <cell r="C15" t="str">
            <v>Aggrastat</v>
          </cell>
          <cell r="D15">
            <v>109693.27959599999</v>
          </cell>
          <cell r="E15">
            <v>112367.650725</v>
          </cell>
          <cell r="F15">
            <v>117038.077009</v>
          </cell>
          <cell r="G15">
            <v>-1742.6195290000064</v>
          </cell>
          <cell r="H15">
            <v>-1.5508195799739199</v>
          </cell>
          <cell r="I15">
            <v>-4931.685284000001</v>
          </cell>
          <cell r="J15">
            <v>-4.213744287357664</v>
          </cell>
          <cell r="K15">
            <v>-8.7303602186394498E-3</v>
          </cell>
          <cell r="L15">
            <v>-2.5951884011152167E-2</v>
          </cell>
        </row>
        <row r="16">
          <cell r="C16" t="str">
            <v>Maxalt</v>
          </cell>
          <cell r="D16">
            <v>372037.10063170001</v>
          </cell>
          <cell r="E16">
            <v>296429.13788659999</v>
          </cell>
          <cell r="F16">
            <v>239405.19863999999</v>
          </cell>
          <cell r="G16">
            <v>76793.664545100022</v>
          </cell>
          <cell r="H16">
            <v>25.90624696769105</v>
          </cell>
          <cell r="I16">
            <v>54701.423446599998</v>
          </cell>
          <cell r="J16">
            <v>22.848887057317413</v>
          </cell>
          <cell r="K16">
            <v>0.38472904890077214</v>
          </cell>
          <cell r="L16">
            <v>0.28785393121834951</v>
          </cell>
        </row>
        <row r="17">
          <cell r="C17" t="str">
            <v>Cosopt</v>
          </cell>
          <cell r="D17">
            <v>326603.97598069999</v>
          </cell>
          <cell r="E17">
            <v>269176.37498117</v>
          </cell>
          <cell r="F17">
            <v>219357.27201900003</v>
          </cell>
          <cell r="G17">
            <v>59734.621699529998</v>
          </cell>
          <cell r="H17">
            <v>22.191628705791391</v>
          </cell>
          <cell r="I17">
            <v>50224.473562169973</v>
          </cell>
          <cell r="J17">
            <v>22.896197194602095</v>
          </cell>
          <cell r="K17">
            <v>0.29926484598753261</v>
          </cell>
          <cell r="L17">
            <v>0.26429498991659772</v>
          </cell>
        </row>
        <row r="18">
          <cell r="C18" t="str">
            <v>Cosopt/Trusopt</v>
          </cell>
          <cell r="D18">
            <v>493585.74235573004</v>
          </cell>
          <cell r="E18">
            <v>441465.12034745998</v>
          </cell>
          <cell r="F18">
            <v>406771.88292700006</v>
          </cell>
          <cell r="G18">
            <v>54831.302808270062</v>
          </cell>
          <cell r="H18">
            <v>12.42030237068661</v>
          </cell>
          <cell r="I18">
            <v>35579.828020459921</v>
          </cell>
          <cell r="J18">
            <v>8.7468749718979808</v>
          </cell>
        </row>
        <row r="19">
          <cell r="C19" t="str">
            <v>Cancidas</v>
          </cell>
          <cell r="D19">
            <v>234394.68434000001</v>
          </cell>
          <cell r="E19">
            <v>102694.24646800001</v>
          </cell>
          <cell r="F19">
            <v>38511.544978999998</v>
          </cell>
          <cell r="G19">
            <v>132817.73287199999</v>
          </cell>
          <cell r="H19">
            <v>129.33317828412771</v>
          </cell>
          <cell r="I19">
            <v>62278.83268900001</v>
          </cell>
          <cell r="J19">
            <v>161.71470846718847</v>
          </cell>
          <cell r="K19">
            <v>0.66540437089040894</v>
          </cell>
          <cell r="L19">
            <v>0.32772834218325597</v>
          </cell>
        </row>
        <row r="20">
          <cell r="C20" t="str">
            <v>Stocrin</v>
          </cell>
          <cell r="D20">
            <v>101001.416</v>
          </cell>
          <cell r="E20">
            <v>97318.03</v>
          </cell>
          <cell r="F20">
            <v>89508.146999999997</v>
          </cell>
          <cell r="G20">
            <v>6657.6349999999838</v>
          </cell>
          <cell r="H20">
            <v>6.8411115596976044</v>
          </cell>
          <cell r="I20">
            <v>15173.386100000018</v>
          </cell>
          <cell r="J20">
            <v>16.951960920384174</v>
          </cell>
          <cell r="K20">
            <v>3.3354126237512917E-2</v>
          </cell>
          <cell r="L20">
            <v>7.9846529826461843E-2</v>
          </cell>
        </row>
        <row r="21">
          <cell r="C21" t="str">
            <v>Invanz</v>
          </cell>
          <cell r="D21">
            <v>79748.379520000002</v>
          </cell>
          <cell r="E21">
            <v>15025.802960000001</v>
          </cell>
          <cell r="F21">
            <v>0.31241999999999998</v>
          </cell>
          <cell r="G21">
            <v>65517.205560000002</v>
          </cell>
          <cell r="H21">
            <v>436.03131050242388</v>
          </cell>
          <cell r="I21">
            <v>15201.411540000001</v>
          </cell>
          <cell r="J21">
            <v>4865697.3113116967</v>
          </cell>
          <cell r="K21">
            <v>0.3282350481781186</v>
          </cell>
          <cell r="L21">
            <v>7.999400739779039E-2</v>
          </cell>
        </row>
        <row r="22">
          <cell r="C22" t="str">
            <v>Primaxin</v>
          </cell>
          <cell r="D22">
            <v>568289.17197000002</v>
          </cell>
          <cell r="E22">
            <v>575169.99069000001</v>
          </cell>
          <cell r="F22">
            <v>584452.50258800003</v>
          </cell>
          <cell r="G22">
            <v>-722.28091999998105</v>
          </cell>
          <cell r="H22">
            <v>-0.12557694797906618</v>
          </cell>
          <cell r="I22">
            <v>7824.6950019999713</v>
          </cell>
          <cell r="J22">
            <v>1.3388076819504797</v>
          </cell>
          <cell r="K22">
            <v>-3.6185595913002734E-3</v>
          </cell>
          <cell r="L22">
            <v>4.1175696627146187E-2</v>
          </cell>
        </row>
        <row r="23">
          <cell r="C23" t="str">
            <v>Noroxin</v>
          </cell>
          <cell r="D23">
            <v>38317.447</v>
          </cell>
          <cell r="E23">
            <v>55212.280884190004</v>
          </cell>
          <cell r="F23">
            <v>75510.870536000002</v>
          </cell>
          <cell r="G23">
            <v>-16143.741084190004</v>
          </cell>
          <cell r="H23">
            <v>-29.239402585182372</v>
          </cell>
          <cell r="I23">
            <v>-18965.599451809998</v>
          </cell>
          <cell r="J23">
            <v>-25.116383001793231</v>
          </cell>
          <cell r="K23">
            <v>-8.087862703013883E-2</v>
          </cell>
          <cell r="L23">
            <v>-9.9802199214167067E-2</v>
          </cell>
        </row>
        <row r="24">
          <cell r="C24" t="str">
            <v>Mefoxin/Cefoxitin</v>
          </cell>
          <cell r="D24">
            <v>9181.5135649999993</v>
          </cell>
          <cell r="E24">
            <v>30226.840972999998</v>
          </cell>
          <cell r="F24">
            <v>33064.455125</v>
          </cell>
          <cell r="G24">
            <v>-21073.546407999998</v>
          </cell>
          <cell r="H24">
            <v>-69.717991459391527</v>
          </cell>
          <cell r="I24">
            <v>-2626.338552000002</v>
          </cell>
          <cell r="J24">
            <v>-7.943087348849823</v>
          </cell>
          <cell r="K24">
            <v>-0.10557648882291093</v>
          </cell>
          <cell r="L24">
            <v>-1.3820515614945995E-2</v>
          </cell>
        </row>
        <row r="25">
          <cell r="C25" t="str">
            <v>Timoptic/Timoptic Xe</v>
          </cell>
          <cell r="D25">
            <v>160511.58300403701</v>
          </cell>
          <cell r="E25">
            <v>166400.92901792401</v>
          </cell>
          <cell r="F25">
            <v>204823.89653400003</v>
          </cell>
          <cell r="G25">
            <v>-5178.800313886999</v>
          </cell>
          <cell r="H25">
            <v>-3.1122424282433907</v>
          </cell>
          <cell r="I25">
            <v>-36425.458916076022</v>
          </cell>
          <cell r="J25">
            <v>-17.783793557520536</v>
          </cell>
          <cell r="K25">
            <v>-2.5945303313903344E-2</v>
          </cell>
          <cell r="L25">
            <v>-0.19168078058628069</v>
          </cell>
        </row>
        <row r="26">
          <cell r="C26" t="str">
            <v>Anti-Ulcerants (Pepcid)</v>
          </cell>
          <cell r="D26">
            <v>34707.561102000007</v>
          </cell>
          <cell r="E26">
            <v>52440.648779000003</v>
          </cell>
          <cell r="F26">
            <v>278645.608549</v>
          </cell>
          <cell r="G26">
            <v>-17744.624676999996</v>
          </cell>
          <cell r="H26">
            <v>-33.837538417537424</v>
          </cell>
          <cell r="I26">
            <v>-227104.45586999998</v>
          </cell>
          <cell r="J26">
            <v>-81.502973275842422</v>
          </cell>
          <cell r="K26">
            <v>-8.8898903516631086E-2</v>
          </cell>
          <cell r="L26">
            <v>-1.1950860928363458</v>
          </cell>
        </row>
        <row r="27">
          <cell r="C27" t="str">
            <v>Vasotec/Vaseretic</v>
          </cell>
          <cell r="D27">
            <v>679453.85499999998</v>
          </cell>
          <cell r="E27">
            <v>781874.04008730012</v>
          </cell>
          <cell r="F27">
            <v>1042093.845722</v>
          </cell>
          <cell r="G27">
            <v>-99313.94798730014</v>
          </cell>
          <cell r="H27">
            <v>-12.702039317766738</v>
          </cell>
          <cell r="I27">
            <v>-254618.69633469987</v>
          </cell>
          <cell r="J27">
            <v>-24.43337491915528</v>
          </cell>
          <cell r="K27">
            <v>-0.49755355442498861</v>
          </cell>
          <cell r="L27">
            <v>-1.3398735916476427</v>
          </cell>
        </row>
        <row r="28">
          <cell r="C28" t="str">
            <v>Mevacor</v>
          </cell>
          <cell r="D28">
            <v>54339.655518</v>
          </cell>
          <cell r="E28">
            <v>107603.94199599999</v>
          </cell>
          <cell r="F28">
            <v>271986.62866300001</v>
          </cell>
          <cell r="G28">
            <v>-53326.930477999995</v>
          </cell>
          <cell r="H28">
            <v>-49.558528701469264</v>
          </cell>
          <cell r="I28">
            <v>-165797.60116700002</v>
          </cell>
          <cell r="J28">
            <v>-60.95799708316855</v>
          </cell>
          <cell r="K28">
            <v>-0.26716291461191416</v>
          </cell>
          <cell r="L28">
            <v>-0.87247256607651191</v>
          </cell>
        </row>
        <row r="29">
          <cell r="C29" t="str">
            <v>Prinivil/Prinzide</v>
          </cell>
          <cell r="D29">
            <v>125167.897902</v>
          </cell>
          <cell r="E29">
            <v>480728.83428400004</v>
          </cell>
          <cell r="F29">
            <v>694261.52999900002</v>
          </cell>
          <cell r="G29">
            <v>-355650.63938200002</v>
          </cell>
          <cell r="H29">
            <v>-73.981549268145713</v>
          </cell>
          <cell r="I29">
            <v>-213601.82371499998</v>
          </cell>
          <cell r="J29">
            <v>-30.766766482842229</v>
          </cell>
          <cell r="K29">
            <v>-1.7817763098156389</v>
          </cell>
          <cell r="L29">
            <v>-1.1240315296693313</v>
          </cell>
        </row>
        <row r="30">
          <cell r="C30" t="str">
            <v>Vaccines</v>
          </cell>
          <cell r="D30">
            <v>1027486</v>
          </cell>
          <cell r="E30">
            <v>1016669</v>
          </cell>
          <cell r="F30">
            <v>1022453.8561839999</v>
          </cell>
          <cell r="G30">
            <v>10080</v>
          </cell>
          <cell r="H30">
            <v>0.99147313432395401</v>
          </cell>
          <cell r="I30">
            <v>-5136.8561839999165</v>
          </cell>
          <cell r="J30">
            <v>-0.50240469561840961</v>
          </cell>
          <cell r="K30">
            <v>5.0499853547713421E-2</v>
          </cell>
          <cell r="L30">
            <v>-2.7031549702013699E-2</v>
          </cell>
        </row>
        <row r="31">
          <cell r="C31" t="str">
            <v>Hospital &amp; Specialty</v>
          </cell>
          <cell r="D31">
            <v>3242500.9093583468</v>
          </cell>
          <cell r="E31">
            <v>2868572.6216249345</v>
          </cell>
          <cell r="F31">
            <v>2836904.7689470001</v>
          </cell>
          <cell r="G31">
            <v>395565.39543341234</v>
          </cell>
          <cell r="H31">
            <v>13.789624583718574</v>
          </cell>
          <cell r="I31">
            <v>51695.876877934337</v>
          </cell>
          <cell r="J31">
            <v>1.8222633852148222</v>
          </cell>
        </row>
        <row r="32">
          <cell r="C32" t="str">
            <v>Other Hospital &amp; Specialty</v>
          </cell>
          <cell r="D32">
            <v>877301.13153903699</v>
          </cell>
          <cell r="E32">
            <v>924328.07156511396</v>
          </cell>
          <cell r="F32">
            <v>987359.87178300007</v>
          </cell>
          <cell r="G32">
            <v>-36460.733726076978</v>
          </cell>
          <cell r="H32">
            <v>-3.9445663122986216</v>
          </cell>
          <cell r="I32">
            <v>-35019.315817886105</v>
          </cell>
          <cell r="J32">
            <v>-3.5467631224112153</v>
          </cell>
        </row>
        <row r="33">
          <cell r="C33" t="str">
            <v>Other Hh</v>
          </cell>
          <cell r="D33">
            <v>167591.7946739</v>
          </cell>
          <cell r="E33">
            <v>357629.39474330004</v>
          </cell>
          <cell r="F33">
            <v>542638.85159899993</v>
          </cell>
          <cell r="G33">
            <v>-188242.64356940004</v>
          </cell>
          <cell r="H33">
            <v>-52.636233580440781</v>
          </cell>
          <cell r="I33">
            <v>-42652.089255699888</v>
          </cell>
          <cell r="J33">
            <v>-7.8601244879566785</v>
          </cell>
        </row>
        <row r="34">
          <cell r="C34" t="str">
            <v>Urology (Proscar)</v>
          </cell>
          <cell r="D34">
            <v>600407.63623619999</v>
          </cell>
          <cell r="E34">
            <v>553153.88129639998</v>
          </cell>
          <cell r="F34">
            <v>548481.94978000002</v>
          </cell>
          <cell r="G34">
            <v>49565.555839800014</v>
          </cell>
          <cell r="H34">
            <v>8.9605365732290672</v>
          </cell>
          <cell r="I34">
            <v>-1527.6120836000446</v>
          </cell>
          <cell r="J34">
            <v>-0.27851638220962066</v>
          </cell>
        </row>
        <row r="35">
          <cell r="C35" t="str">
            <v>Substance P-CINV (MK-869)</v>
          </cell>
          <cell r="D35">
            <v>69823.787150000018</v>
          </cell>
          <cell r="E35" t="str">
            <v>0</v>
          </cell>
          <cell r="F35" t="str">
            <v>0</v>
          </cell>
          <cell r="G35">
            <v>69825.544150000016</v>
          </cell>
          <cell r="H35">
            <v>100</v>
          </cell>
          <cell r="I35" t="str">
            <v>0</v>
          </cell>
          <cell r="J35" t="str">
            <v>0</v>
          </cell>
        </row>
        <row r="36">
          <cell r="C36" t="str">
            <v>Anti-inflammatory/Analgesic</v>
          </cell>
          <cell r="D36">
            <v>2626930.1656249999</v>
          </cell>
          <cell r="E36">
            <v>2577357.2149960003</v>
          </cell>
          <cell r="F36">
            <v>2347622.0316499998</v>
          </cell>
          <cell r="G36">
            <v>65574.038728999614</v>
          </cell>
          <cell r="H36">
            <v>2.5442355583256382</v>
          </cell>
          <cell r="I36">
            <v>222609.4443460005</v>
          </cell>
          <cell r="J36">
            <v>9.4823375034328645</v>
          </cell>
        </row>
        <row r="37">
          <cell r="C37" t="str">
            <v>Arcoxia</v>
          </cell>
          <cell r="D37">
            <v>105186.04400000002</v>
          </cell>
          <cell r="E37">
            <v>29589.141000000003</v>
          </cell>
          <cell r="F37" t="str">
            <v>0</v>
          </cell>
          <cell r="G37">
            <v>80052.518700000015</v>
          </cell>
          <cell r="H37">
            <v>270.5469506532819</v>
          </cell>
          <cell r="I37">
            <v>31064.422000000002</v>
          </cell>
          <cell r="J37">
            <v>100</v>
          </cell>
        </row>
        <row r="38">
          <cell r="C38" t="str">
            <v>Patent Expirations</v>
          </cell>
          <cell r="D38">
            <v>893668.96952200006</v>
          </cell>
          <cell r="E38">
            <v>1422647.4651462999</v>
          </cell>
          <cell r="F38">
            <v>2286987.6129330001</v>
          </cell>
          <cell r="G38">
            <v>-526036.14252429991</v>
          </cell>
          <cell r="H38">
            <v>-36.975860528469312</v>
          </cell>
          <cell r="I38">
            <v>-861122.57708670013</v>
          </cell>
          <cell r="J38">
            <v>-37.653136913248673</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Labor Benefits"/>
      <sheetName val="Business Case - Ben Summary Hi"/>
      <sheetName val="Business Case - Ben Summary"/>
      <sheetName val="Business Case - Ben w.Baseline"/>
      <sheetName val="Labor Impact - Summary"/>
      <sheetName val="Future Org Model"/>
      <sheetName val="Detailed Capacity Model"/>
      <sheetName val="Assumptions"/>
      <sheetName val="Ref - Workforce Breakdown"/>
    </sheetNames>
    <sheetDataSet>
      <sheetData sheetId="0" refreshError="1"/>
      <sheetData sheetId="1" refreshError="1"/>
      <sheetData sheetId="2">
        <row r="4">
          <cell r="B4" t="str">
            <v>Service Delivery</v>
          </cell>
        </row>
        <row r="5">
          <cell r="B5" t="str">
            <v>Contact Center</v>
          </cell>
        </row>
        <row r="7">
          <cell r="B7" t="str">
            <v>COA Standardization / Accounting Policy &amp; Procedures</v>
          </cell>
        </row>
        <row r="8">
          <cell r="B8" t="str">
            <v>Budgeting and Planning Analysis</v>
          </cell>
        </row>
        <row r="9">
          <cell r="B9" t="str">
            <v>POAP Service Delivery</v>
          </cell>
        </row>
        <row r="10">
          <cell r="B10" t="str">
            <v>Finance Service Delivery</v>
          </cell>
        </row>
        <row r="12">
          <cell r="B12" t="str">
            <v>HR Contact Center - Phase 1</v>
          </cell>
        </row>
        <row r="13">
          <cell r="B13" t="str">
            <v>Time and Attendance</v>
          </cell>
        </row>
        <row r="14">
          <cell r="B14" t="str">
            <v>Benefits Outsourcing</v>
          </cell>
        </row>
        <row r="15">
          <cell r="B15" t="str">
            <v>Payroll Consolidation &amp; Outsourcing</v>
          </cell>
        </row>
        <row r="16">
          <cell r="B16" t="str">
            <v>HR Service Delivery</v>
          </cell>
        </row>
        <row r="17">
          <cell r="B17" t="str">
            <v>HR Centers of Expertise</v>
          </cell>
        </row>
        <row r="19">
          <cell r="B19" t="str">
            <v>ERP Redeployment Planning</v>
          </cell>
        </row>
        <row r="20">
          <cell r="B20" t="str">
            <v>Oracle Expansion</v>
          </cell>
        </row>
        <row r="21">
          <cell r="B21" t="str">
            <v>Legacy Application Retirement</v>
          </cell>
        </row>
        <row r="22">
          <cell r="B22" t="str">
            <v>Budgeting and Planning Process &amp; System</v>
          </cell>
        </row>
        <row r="24">
          <cell r="B24" t="str">
            <v>Portal</v>
          </cell>
        </row>
        <row r="25">
          <cell r="B25" t="str">
            <v>BPM / Workflow</v>
          </cell>
        </row>
        <row r="27">
          <cell r="B27" t="str">
            <v>Program Management</v>
          </cell>
        </row>
        <row r="28">
          <cell r="B28" t="str">
            <v>Change Management</v>
          </cell>
        </row>
      </sheetData>
      <sheetData sheetId="3" refreshError="1"/>
      <sheetData sheetId="4" refreshError="1"/>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6:K32"/>
  <sheetViews>
    <sheetView showGridLines="0" topLeftCell="A18" zoomScaleNormal="69" workbookViewId="0">
      <selection activeCell="B23" sqref="B23:K23"/>
    </sheetView>
  </sheetViews>
  <sheetFormatPr baseColWidth="10" defaultColWidth="14.796875" defaultRowHeight="19"/>
  <cols>
    <col min="1" max="1" width="14.796875" style="241"/>
    <col min="2" max="2" width="56" style="241" customWidth="1"/>
    <col min="3" max="3" width="21.3984375" style="241" bestFit="1" customWidth="1"/>
    <col min="4" max="8" width="14.796875" style="241"/>
    <col min="9" max="9" width="10.59765625" style="241" customWidth="1"/>
    <col min="10" max="10" width="9.3984375" style="241" customWidth="1"/>
    <col min="11" max="11" width="5.3984375" style="241" customWidth="1"/>
    <col min="12" max="16384" width="14.796875" style="241"/>
  </cols>
  <sheetData>
    <row r="16" spans="5:7">
      <c r="E16" s="242"/>
      <c r="F16" s="242"/>
      <c r="G16" s="242"/>
    </row>
    <row r="17" spans="2:11">
      <c r="B17" s="243" t="s">
        <v>597</v>
      </c>
      <c r="C17" s="250" t="s">
        <v>611</v>
      </c>
      <c r="D17" s="250"/>
      <c r="E17" s="250"/>
      <c r="F17" s="250"/>
      <c r="G17" s="250"/>
      <c r="H17" s="250"/>
      <c r="I17" s="250"/>
      <c r="J17" s="250"/>
      <c r="K17" s="251"/>
    </row>
    <row r="19" spans="2:11">
      <c r="B19" s="244" t="s">
        <v>598</v>
      </c>
      <c r="C19" s="245"/>
      <c r="D19" s="245"/>
      <c r="E19" s="245"/>
      <c r="F19" s="245"/>
      <c r="G19" s="245"/>
      <c r="H19" s="245"/>
      <c r="I19" s="245"/>
      <c r="J19" s="245"/>
      <c r="K19" s="246"/>
    </row>
    <row r="20" spans="2:11">
      <c r="B20" s="247" t="s">
        <v>612</v>
      </c>
      <c r="C20" s="248"/>
      <c r="D20" s="248"/>
      <c r="E20" s="248"/>
      <c r="F20" s="248"/>
      <c r="G20" s="248"/>
      <c r="H20" s="248"/>
      <c r="I20" s="248"/>
      <c r="J20" s="248"/>
      <c r="K20" s="249"/>
    </row>
    <row r="22" spans="2:11" ht="21">
      <c r="B22" s="252" t="s">
        <v>599</v>
      </c>
      <c r="C22" s="253"/>
      <c r="D22" s="253"/>
      <c r="E22" s="253"/>
      <c r="F22" s="253"/>
      <c r="G22" s="253"/>
      <c r="H22" s="253"/>
      <c r="I22" s="253"/>
      <c r="J22" s="253"/>
      <c r="K22" s="254"/>
    </row>
    <row r="23" spans="2:11">
      <c r="B23" s="255" t="s">
        <v>92</v>
      </c>
      <c r="C23" s="256"/>
      <c r="D23" s="256"/>
      <c r="E23" s="256"/>
      <c r="F23" s="256"/>
      <c r="G23" s="256"/>
      <c r="H23" s="256"/>
      <c r="I23" s="256"/>
      <c r="J23" s="256"/>
      <c r="K23" s="257"/>
    </row>
    <row r="24" spans="2:11">
      <c r="B24" s="258" t="s">
        <v>90</v>
      </c>
      <c r="C24" s="259"/>
      <c r="D24" s="259"/>
      <c r="E24" s="259"/>
      <c r="F24" s="259"/>
      <c r="G24" s="259"/>
      <c r="H24" s="259"/>
      <c r="I24" s="259"/>
      <c r="J24" s="259"/>
      <c r="K24" s="260"/>
    </row>
    <row r="25" spans="2:11">
      <c r="B25" s="258" t="s">
        <v>600</v>
      </c>
      <c r="C25" s="259"/>
      <c r="D25" s="259"/>
      <c r="E25" s="259"/>
      <c r="F25" s="259"/>
      <c r="G25" s="259"/>
      <c r="H25" s="259"/>
      <c r="I25" s="259"/>
      <c r="J25" s="259"/>
      <c r="K25" s="260"/>
    </row>
    <row r="26" spans="2:11">
      <c r="B26" s="258" t="s">
        <v>601</v>
      </c>
      <c r="C26" s="259"/>
      <c r="D26" s="259"/>
      <c r="E26" s="259"/>
      <c r="F26" s="259"/>
      <c r="G26" s="259"/>
      <c r="H26" s="259"/>
      <c r="I26" s="259"/>
      <c r="J26" s="259"/>
      <c r="K26" s="260"/>
    </row>
    <row r="27" spans="2:11">
      <c r="B27" s="261" t="s">
        <v>607</v>
      </c>
      <c r="C27" s="262"/>
      <c r="D27" s="262"/>
      <c r="E27" s="262"/>
      <c r="F27" s="262"/>
      <c r="G27" s="262"/>
      <c r="H27" s="262"/>
      <c r="I27" s="262"/>
      <c r="J27" s="262"/>
      <c r="K27" s="263"/>
    </row>
    <row r="28" spans="2:11">
      <c r="B28" s="258" t="s">
        <v>606</v>
      </c>
      <c r="C28" s="259"/>
      <c r="D28" s="259"/>
      <c r="E28" s="259"/>
      <c r="F28" s="259"/>
      <c r="G28" s="259"/>
      <c r="H28" s="259"/>
      <c r="I28" s="259"/>
      <c r="J28" s="259"/>
      <c r="K28" s="260"/>
    </row>
    <row r="29" spans="2:11">
      <c r="B29" s="258" t="s">
        <v>602</v>
      </c>
      <c r="C29" s="259"/>
      <c r="D29" s="259"/>
      <c r="E29" s="259"/>
      <c r="F29" s="259"/>
      <c r="G29" s="259"/>
      <c r="H29" s="259"/>
      <c r="I29" s="259"/>
      <c r="J29" s="259"/>
      <c r="K29" s="260"/>
    </row>
    <row r="30" spans="2:11">
      <c r="B30" s="258" t="s">
        <v>603</v>
      </c>
      <c r="C30" s="259"/>
      <c r="D30" s="259"/>
      <c r="E30" s="259"/>
      <c r="F30" s="259"/>
      <c r="G30" s="259"/>
      <c r="H30" s="259"/>
      <c r="I30" s="259"/>
      <c r="J30" s="259"/>
      <c r="K30" s="260"/>
    </row>
    <row r="31" spans="2:11">
      <c r="B31" s="258" t="s">
        <v>604</v>
      </c>
      <c r="C31" s="259"/>
      <c r="D31" s="259"/>
      <c r="E31" s="259"/>
      <c r="F31" s="259"/>
      <c r="G31" s="259"/>
      <c r="H31" s="259"/>
      <c r="I31" s="259"/>
      <c r="J31" s="259"/>
      <c r="K31" s="260"/>
    </row>
    <row r="32" spans="2:11">
      <c r="B32" s="258" t="s">
        <v>605</v>
      </c>
      <c r="C32" s="259"/>
      <c r="D32" s="259"/>
      <c r="E32" s="259"/>
      <c r="F32" s="259"/>
      <c r="G32" s="259"/>
      <c r="H32" s="259"/>
      <c r="I32" s="259"/>
      <c r="J32" s="259"/>
      <c r="K32" s="260"/>
    </row>
  </sheetData>
  <mergeCells count="12">
    <mergeCell ref="B26:K26"/>
    <mergeCell ref="B32:K32"/>
    <mergeCell ref="B31:K31"/>
    <mergeCell ref="B27:K27"/>
    <mergeCell ref="B30:K30"/>
    <mergeCell ref="B28:K28"/>
    <mergeCell ref="B29:K29"/>
    <mergeCell ref="C17:K17"/>
    <mergeCell ref="B22:K22"/>
    <mergeCell ref="B23:K23"/>
    <mergeCell ref="B24:K24"/>
    <mergeCell ref="B25:K25"/>
  </mergeCells>
  <hyperlinks>
    <hyperlink ref="B23:K23" location="'Balance Sheet'!A1" display="Balance Sheet" xr:uid="{00000000-0004-0000-0000-000000000000}"/>
    <hyperlink ref="B24:K24" location="'Income Statement'!A1" display="Income Statement" xr:uid="{00000000-0004-0000-0000-000001000000}"/>
    <hyperlink ref="B25:K25" location="'Off-Balance Sheet Items'!A1" display="Off-Balance Sheet Items" xr:uid="{00000000-0004-0000-0000-000002000000}"/>
    <hyperlink ref="B26:K26" location="Ratios!A1" display="Financial Ratios" xr:uid="{00000000-0004-0000-0000-000003000000}"/>
    <hyperlink ref="B32:K32" location="'Div. Payment Details'!A1" display="Dividend Payment Details" xr:uid="{00000000-0004-0000-0000-000004000000}"/>
    <hyperlink ref="B31:K31" location="'Oth Ops Expenses'!A1" display="Other Operational Expenses" xr:uid="{00000000-0004-0000-0000-000005000000}"/>
    <hyperlink ref="B30:K30" location="'Deposit Terms'!A1" display="Deposit Terms" xr:uid="{00000000-0004-0000-0000-000006000000}"/>
    <hyperlink ref="B28:K28" location="Terms!A1" display="Assets&amp;Liabilities' Terms" xr:uid="{00000000-0004-0000-0000-000007000000}"/>
    <hyperlink ref="B29:K29" location="Sensitivities!A1" display="Risk Sensitivities" xr:uid="{00000000-0004-0000-0000-000008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E67"/>
  <sheetViews>
    <sheetView zoomScale="118" zoomScaleNormal="118" workbookViewId="0">
      <selection sqref="A1:B1"/>
    </sheetView>
  </sheetViews>
  <sheetFormatPr baseColWidth="10" defaultColWidth="9" defaultRowHeight="13"/>
  <cols>
    <col min="1" max="1" width="6.3984375" style="83" customWidth="1"/>
    <col min="2" max="2" width="78.19921875" style="83" customWidth="1"/>
    <col min="3" max="3" width="14.19921875" style="83" customWidth="1"/>
    <col min="4" max="4" width="13.3984375" style="83" customWidth="1"/>
    <col min="5" max="5" width="14.59765625" style="83" customWidth="1"/>
    <col min="6" max="16384" width="9" style="83"/>
  </cols>
  <sheetData>
    <row r="1" spans="1:4" ht="23.75" customHeight="1">
      <c r="A1" s="409" t="s">
        <v>515</v>
      </c>
      <c r="B1" s="409"/>
      <c r="C1" s="228" t="s">
        <v>516</v>
      </c>
      <c r="D1" s="229" t="s">
        <v>516</v>
      </c>
    </row>
    <row r="2" spans="1:4" ht="9" customHeight="1">
      <c r="A2" s="410"/>
      <c r="B2" s="410"/>
      <c r="C2" s="230" t="s">
        <v>517</v>
      </c>
      <c r="D2" s="230" t="s">
        <v>518</v>
      </c>
    </row>
    <row r="3" spans="1:4" ht="12.25" customHeight="1">
      <c r="A3" s="409" t="s">
        <v>519</v>
      </c>
      <c r="B3" s="409"/>
      <c r="C3" s="231"/>
      <c r="D3" s="231"/>
    </row>
    <row r="4" spans="1:4" ht="12" customHeight="1">
      <c r="A4" s="232" t="s">
        <v>520</v>
      </c>
      <c r="B4" s="233" t="s">
        <v>521</v>
      </c>
      <c r="C4" s="234">
        <v>638880</v>
      </c>
      <c r="D4" s="234">
        <v>331148</v>
      </c>
    </row>
    <row r="5" spans="1:4" ht="9" customHeight="1">
      <c r="A5" s="232" t="s">
        <v>522</v>
      </c>
      <c r="B5" s="233" t="s">
        <v>523</v>
      </c>
      <c r="C5" s="235">
        <v>-150133</v>
      </c>
      <c r="D5" s="235">
        <v>-63625</v>
      </c>
    </row>
    <row r="6" spans="1:4" ht="9" customHeight="1">
      <c r="A6" s="408" t="s">
        <v>524</v>
      </c>
      <c r="B6" s="408"/>
      <c r="C6" s="235">
        <v>-148893</v>
      </c>
      <c r="D6" s="235">
        <v>-57935</v>
      </c>
    </row>
    <row r="7" spans="1:4" ht="9" customHeight="1">
      <c r="A7" s="408" t="s">
        <v>525</v>
      </c>
      <c r="B7" s="408"/>
      <c r="C7" s="232" t="s">
        <v>526</v>
      </c>
      <c r="D7" s="232" t="s">
        <v>526</v>
      </c>
    </row>
    <row r="8" spans="1:4" ht="12" customHeight="1">
      <c r="A8" s="408" t="s">
        <v>527</v>
      </c>
      <c r="B8" s="408"/>
      <c r="C8" s="235">
        <v>-1240</v>
      </c>
      <c r="D8" s="235">
        <v>-5690</v>
      </c>
    </row>
    <row r="9" spans="1:4" ht="16" customHeight="1">
      <c r="A9" s="409" t="s">
        <v>528</v>
      </c>
      <c r="B9" s="409"/>
      <c r="C9" s="236">
        <v>488747</v>
      </c>
      <c r="D9" s="236">
        <v>267523</v>
      </c>
    </row>
    <row r="10" spans="1:4" ht="12" customHeight="1">
      <c r="A10" s="232" t="s">
        <v>529</v>
      </c>
      <c r="B10" s="233" t="s">
        <v>530</v>
      </c>
      <c r="C10" s="232" t="s">
        <v>526</v>
      </c>
      <c r="D10" s="232" t="s">
        <v>526</v>
      </c>
    </row>
    <row r="11" spans="1:4" ht="9" customHeight="1">
      <c r="A11" s="232" t="s">
        <v>531</v>
      </c>
      <c r="B11" s="233" t="s">
        <v>532</v>
      </c>
      <c r="C11" s="232" t="s">
        <v>526</v>
      </c>
      <c r="D11" s="232" t="s">
        <v>526</v>
      </c>
    </row>
    <row r="12" spans="1:4" ht="12" customHeight="1">
      <c r="A12" s="232" t="s">
        <v>533</v>
      </c>
      <c r="B12" s="233" t="s">
        <v>534</v>
      </c>
      <c r="C12" s="232" t="s">
        <v>526</v>
      </c>
      <c r="D12" s="232" t="s">
        <v>526</v>
      </c>
    </row>
    <row r="13" spans="1:4" ht="16.25" customHeight="1">
      <c r="A13" s="409" t="s">
        <v>535</v>
      </c>
      <c r="B13" s="409"/>
      <c r="C13" s="236">
        <v>488747</v>
      </c>
      <c r="D13" s="236">
        <v>267523</v>
      </c>
    </row>
    <row r="14" spans="1:4" ht="12.25" customHeight="1">
      <c r="A14" s="232" t="s">
        <v>536</v>
      </c>
      <c r="B14" s="233" t="s">
        <v>537</v>
      </c>
      <c r="C14" s="237" t="s">
        <v>538</v>
      </c>
      <c r="D14" s="238">
        <v>-181500</v>
      </c>
    </row>
    <row r="15" spans="1:4" ht="9" customHeight="1">
      <c r="A15" s="408" t="s">
        <v>539</v>
      </c>
      <c r="B15" s="408"/>
      <c r="C15" s="237" t="s">
        <v>538</v>
      </c>
      <c r="D15" s="235">
        <v>-181500</v>
      </c>
    </row>
    <row r="16" spans="1:4" ht="9" customHeight="1">
      <c r="A16" s="408" t="s">
        <v>540</v>
      </c>
      <c r="B16" s="408"/>
      <c r="C16" s="237" t="s">
        <v>538</v>
      </c>
      <c r="D16" s="232" t="s">
        <v>526</v>
      </c>
    </row>
    <row r="17" spans="1:4" ht="9" customHeight="1">
      <c r="A17" s="408" t="s">
        <v>541</v>
      </c>
      <c r="B17" s="408"/>
      <c r="C17" s="237" t="s">
        <v>538</v>
      </c>
      <c r="D17" s="232" t="s">
        <v>526</v>
      </c>
    </row>
    <row r="18" spans="1:4" ht="9" customHeight="1">
      <c r="A18" s="408" t="s">
        <v>542</v>
      </c>
      <c r="B18" s="408"/>
      <c r="C18" s="237" t="s">
        <v>538</v>
      </c>
      <c r="D18" s="232" t="s">
        <v>526</v>
      </c>
    </row>
    <row r="19" spans="1:4" ht="9" customHeight="1">
      <c r="A19" s="408" t="s">
        <v>543</v>
      </c>
      <c r="B19" s="408"/>
      <c r="C19" s="237" t="s">
        <v>538</v>
      </c>
      <c r="D19" s="232" t="s">
        <v>526</v>
      </c>
    </row>
    <row r="20" spans="1:4" ht="9" customHeight="1">
      <c r="A20" s="232" t="s">
        <v>544</v>
      </c>
      <c r="B20" s="233" t="s">
        <v>545</v>
      </c>
      <c r="C20" s="237" t="s">
        <v>538</v>
      </c>
      <c r="D20" s="232" t="s">
        <v>526</v>
      </c>
    </row>
    <row r="21" spans="1:4" ht="9" customHeight="1">
      <c r="A21" s="232" t="s">
        <v>546</v>
      </c>
      <c r="B21" s="233" t="s">
        <v>547</v>
      </c>
      <c r="C21" s="237" t="s">
        <v>538</v>
      </c>
      <c r="D21" s="232" t="s">
        <v>526</v>
      </c>
    </row>
    <row r="22" spans="1:4" ht="9" customHeight="1">
      <c r="A22" s="232" t="s">
        <v>548</v>
      </c>
      <c r="B22" s="233" t="s">
        <v>549</v>
      </c>
      <c r="C22" s="237" t="s">
        <v>538</v>
      </c>
      <c r="D22" s="232" t="s">
        <v>526</v>
      </c>
    </row>
    <row r="23" spans="1:4" ht="9" customHeight="1">
      <c r="A23" s="408" t="s">
        <v>550</v>
      </c>
      <c r="B23" s="408"/>
      <c r="C23" s="237" t="s">
        <v>538</v>
      </c>
      <c r="D23" s="232" t="s">
        <v>526</v>
      </c>
    </row>
    <row r="24" spans="1:4" ht="9" customHeight="1">
      <c r="A24" s="408" t="s">
        <v>551</v>
      </c>
      <c r="B24" s="408"/>
      <c r="C24" s="237" t="s">
        <v>538</v>
      </c>
      <c r="D24" s="232" t="s">
        <v>526</v>
      </c>
    </row>
    <row r="25" spans="1:4" ht="9" customHeight="1">
      <c r="A25" s="408" t="s">
        <v>552</v>
      </c>
      <c r="B25" s="408"/>
      <c r="C25" s="237" t="s">
        <v>538</v>
      </c>
      <c r="D25" s="232" t="s">
        <v>526</v>
      </c>
    </row>
    <row r="26" spans="1:4" ht="9" customHeight="1">
      <c r="A26" s="408" t="s">
        <v>553</v>
      </c>
      <c r="B26" s="408"/>
      <c r="C26" s="237" t="s">
        <v>538</v>
      </c>
      <c r="D26" s="232" t="s">
        <v>526</v>
      </c>
    </row>
    <row r="27" spans="1:4" ht="9" customHeight="1">
      <c r="A27" s="408" t="s">
        <v>554</v>
      </c>
      <c r="B27" s="408"/>
      <c r="C27" s="237" t="s">
        <v>538</v>
      </c>
      <c r="D27" s="232" t="s">
        <v>526</v>
      </c>
    </row>
    <row r="28" spans="1:4" ht="9" customHeight="1">
      <c r="A28" s="408" t="s">
        <v>555</v>
      </c>
      <c r="B28" s="408"/>
      <c r="C28" s="237" t="s">
        <v>538</v>
      </c>
      <c r="D28" s="232" t="s">
        <v>526</v>
      </c>
    </row>
    <row r="29" spans="1:4" ht="9" customHeight="1">
      <c r="A29" s="408" t="s">
        <v>556</v>
      </c>
      <c r="B29" s="408"/>
      <c r="C29" s="237" t="s">
        <v>538</v>
      </c>
      <c r="D29" s="232" t="s">
        <v>526</v>
      </c>
    </row>
    <row r="30" spans="1:4" ht="9" customHeight="1">
      <c r="A30" s="408" t="s">
        <v>557</v>
      </c>
      <c r="B30" s="408"/>
      <c r="C30" s="237" t="s">
        <v>538</v>
      </c>
      <c r="D30" s="235">
        <v>-86023</v>
      </c>
    </row>
    <row r="31" spans="1:4" ht="9" customHeight="1">
      <c r="A31" s="408" t="s">
        <v>558</v>
      </c>
      <c r="B31" s="408"/>
      <c r="C31" s="237" t="s">
        <v>538</v>
      </c>
      <c r="D31" s="232" t="s">
        <v>526</v>
      </c>
    </row>
    <row r="32" spans="1:4" ht="12" customHeight="1">
      <c r="A32" s="408" t="s">
        <v>559</v>
      </c>
      <c r="B32" s="408"/>
      <c r="C32" s="237" t="s">
        <v>538</v>
      </c>
      <c r="D32" s="232" t="s">
        <v>526</v>
      </c>
    </row>
    <row r="33" spans="1:4" ht="16" customHeight="1">
      <c r="A33" s="409" t="s">
        <v>560</v>
      </c>
      <c r="B33" s="409"/>
      <c r="C33" s="237" t="s">
        <v>538</v>
      </c>
      <c r="D33" s="237" t="s">
        <v>538</v>
      </c>
    </row>
    <row r="34" spans="1:4" ht="12" customHeight="1">
      <c r="A34" s="232" t="s">
        <v>561</v>
      </c>
      <c r="B34" s="233" t="s">
        <v>562</v>
      </c>
      <c r="C34" s="237" t="s">
        <v>538</v>
      </c>
      <c r="D34" s="232" t="s">
        <v>526</v>
      </c>
    </row>
    <row r="35" spans="1:4" ht="9" customHeight="1">
      <c r="A35" s="232" t="s">
        <v>563</v>
      </c>
      <c r="B35" s="233" t="s">
        <v>564</v>
      </c>
      <c r="C35" s="237" t="s">
        <v>538</v>
      </c>
      <c r="D35" s="232" t="s">
        <v>526</v>
      </c>
    </row>
    <row r="36" spans="1:4" ht="9" customHeight="1">
      <c r="A36" s="232" t="s">
        <v>565</v>
      </c>
      <c r="B36" s="233" t="s">
        <v>566</v>
      </c>
      <c r="C36" s="237" t="s">
        <v>538</v>
      </c>
      <c r="D36" s="232" t="s">
        <v>526</v>
      </c>
    </row>
    <row r="37" spans="1:4" ht="9" customHeight="1">
      <c r="A37" s="408" t="s">
        <v>567</v>
      </c>
      <c r="B37" s="408"/>
      <c r="C37" s="237" t="s">
        <v>538</v>
      </c>
      <c r="D37" s="232" t="s">
        <v>526</v>
      </c>
    </row>
    <row r="38" spans="1:4" ht="9" customHeight="1">
      <c r="A38" s="408" t="s">
        <v>568</v>
      </c>
      <c r="B38" s="408"/>
      <c r="C38" s="237" t="s">
        <v>538</v>
      </c>
      <c r="D38" s="232" t="s">
        <v>526</v>
      </c>
    </row>
    <row r="39" spans="1:4" ht="9" customHeight="1">
      <c r="A39" s="408" t="s">
        <v>569</v>
      </c>
      <c r="B39" s="408"/>
      <c r="C39" s="237" t="s">
        <v>538</v>
      </c>
      <c r="D39" s="232" t="s">
        <v>526</v>
      </c>
    </row>
    <row r="40" spans="1:4" ht="9" customHeight="1">
      <c r="A40" s="408" t="s">
        <v>570</v>
      </c>
      <c r="B40" s="408"/>
      <c r="C40" s="237" t="s">
        <v>538</v>
      </c>
      <c r="D40" s="232" t="s">
        <v>526</v>
      </c>
    </row>
    <row r="41" spans="1:4" ht="9" customHeight="1">
      <c r="A41" s="408" t="s">
        <v>571</v>
      </c>
      <c r="B41" s="408"/>
      <c r="C41" s="237" t="s">
        <v>538</v>
      </c>
      <c r="D41" s="232" t="s">
        <v>526</v>
      </c>
    </row>
    <row r="42" spans="1:4" ht="9" customHeight="1">
      <c r="A42" s="232" t="s">
        <v>572</v>
      </c>
      <c r="B42" s="233" t="s">
        <v>573</v>
      </c>
      <c r="C42" s="237" t="s">
        <v>538</v>
      </c>
      <c r="D42" s="232" t="s">
        <v>526</v>
      </c>
    </row>
    <row r="43" spans="1:4" ht="12" customHeight="1">
      <c r="A43" s="232" t="s">
        <v>574</v>
      </c>
      <c r="B43" s="233" t="s">
        <v>575</v>
      </c>
      <c r="C43" s="237" t="s">
        <v>538</v>
      </c>
      <c r="D43" s="232" t="s">
        <v>526</v>
      </c>
    </row>
    <row r="44" spans="1:4" ht="16" customHeight="1">
      <c r="A44" s="409" t="s">
        <v>576</v>
      </c>
      <c r="B44" s="409"/>
      <c r="C44" s="239">
        <v>14.48</v>
      </c>
      <c r="D44" s="239">
        <v>7.9260000000000002</v>
      </c>
    </row>
    <row r="45" spans="1:4" ht="12" customHeight="1">
      <c r="A45" s="232" t="s">
        <v>577</v>
      </c>
      <c r="B45" s="233" t="s">
        <v>578</v>
      </c>
      <c r="C45" s="239">
        <v>14.48</v>
      </c>
      <c r="D45" s="239">
        <v>7.9260000000000002</v>
      </c>
    </row>
    <row r="46" spans="1:4" ht="9" customHeight="1">
      <c r="A46" s="232" t="s">
        <v>579</v>
      </c>
      <c r="B46" s="233" t="s">
        <v>580</v>
      </c>
      <c r="C46" s="232" t="s">
        <v>526</v>
      </c>
      <c r="D46" s="232" t="s">
        <v>526</v>
      </c>
    </row>
    <row r="47" spans="1:4" ht="9" customHeight="1">
      <c r="A47" s="232" t="s">
        <v>581</v>
      </c>
      <c r="B47" s="233" t="s">
        <v>582</v>
      </c>
      <c r="C47" s="237" t="s">
        <v>538</v>
      </c>
      <c r="D47" s="232" t="s">
        <v>526</v>
      </c>
    </row>
    <row r="48" spans="1:4" ht="12" customHeight="1">
      <c r="A48" s="232" t="s">
        <v>583</v>
      </c>
      <c r="B48" s="233" t="s">
        <v>584</v>
      </c>
      <c r="C48" s="237" t="s">
        <v>538</v>
      </c>
      <c r="D48" s="232" t="s">
        <v>526</v>
      </c>
    </row>
    <row r="49" spans="1:5" ht="16.25" customHeight="1">
      <c r="A49" s="409" t="s">
        <v>585</v>
      </c>
      <c r="B49" s="409"/>
      <c r="C49" s="237" t="s">
        <v>538</v>
      </c>
      <c r="D49" s="232" t="s">
        <v>526</v>
      </c>
    </row>
    <row r="50" spans="1:5" ht="12" customHeight="1">
      <c r="A50" s="240">
        <v>4.0999999999999996</v>
      </c>
      <c r="B50" s="233" t="s">
        <v>578</v>
      </c>
      <c r="C50" s="237" t="s">
        <v>538</v>
      </c>
      <c r="D50" s="232" t="s">
        <v>526</v>
      </c>
    </row>
    <row r="51" spans="1:5" ht="9" customHeight="1">
      <c r="A51" s="232" t="s">
        <v>586</v>
      </c>
      <c r="B51" s="233" t="s">
        <v>580</v>
      </c>
      <c r="C51" s="237" t="s">
        <v>538</v>
      </c>
      <c r="D51" s="232" t="s">
        <v>526</v>
      </c>
    </row>
    <row r="52" spans="1:5" ht="9" customHeight="1">
      <c r="A52" s="232" t="s">
        <v>587</v>
      </c>
      <c r="B52" s="233" t="s">
        <v>582</v>
      </c>
      <c r="C52" s="237" t="s">
        <v>538</v>
      </c>
      <c r="D52" s="232" t="s">
        <v>526</v>
      </c>
    </row>
    <row r="53" spans="1:5" ht="9" customHeight="1">
      <c r="A53" s="232" t="s">
        <v>588</v>
      </c>
      <c r="B53" s="233" t="s">
        <v>584</v>
      </c>
      <c r="C53" s="237" t="s">
        <v>538</v>
      </c>
      <c r="D53" s="232" t="s">
        <v>526</v>
      </c>
    </row>
    <row r="54" spans="1:5" ht="70.5" customHeight="1">
      <c r="A54" s="413" t="s">
        <v>589</v>
      </c>
      <c r="B54" s="413"/>
      <c r="C54" s="413"/>
      <c r="D54" s="413"/>
      <c r="E54" s="413"/>
    </row>
    <row r="55" spans="1:5" ht="9" customHeight="1">
      <c r="A55" s="414" t="s">
        <v>590</v>
      </c>
      <c r="B55" s="414"/>
      <c r="C55" s="414"/>
      <c r="D55" s="414"/>
      <c r="E55" s="414"/>
    </row>
    <row r="56" spans="1:5" ht="409" customHeight="1">
      <c r="A56" s="412" t="s">
        <v>591</v>
      </c>
      <c r="B56" s="412"/>
      <c r="C56" s="412"/>
      <c r="D56" s="412"/>
      <c r="E56" s="412"/>
    </row>
    <row r="57" spans="1:5" ht="85" customHeight="1">
      <c r="A57" s="412"/>
      <c r="B57" s="412"/>
      <c r="C57" s="412"/>
      <c r="D57" s="412"/>
      <c r="E57" s="412"/>
    </row>
    <row r="58" spans="1:5" ht="409" customHeight="1">
      <c r="A58" s="415" t="s">
        <v>592</v>
      </c>
      <c r="B58" s="415"/>
      <c r="C58" s="415"/>
      <c r="D58" s="415"/>
      <c r="E58" s="415"/>
    </row>
    <row r="59" spans="1:5" ht="233.75" customHeight="1">
      <c r="A59" s="415"/>
      <c r="B59" s="415"/>
      <c r="C59" s="415"/>
      <c r="D59" s="415"/>
      <c r="E59" s="415"/>
    </row>
    <row r="60" spans="1:5" ht="409" customHeight="1">
      <c r="A60" s="412" t="s">
        <v>593</v>
      </c>
      <c r="B60" s="412"/>
      <c r="C60" s="412"/>
      <c r="D60" s="412"/>
      <c r="E60" s="412"/>
    </row>
    <row r="61" spans="1:5" ht="225.5" customHeight="1">
      <c r="A61" s="412"/>
      <c r="B61" s="412"/>
      <c r="C61" s="412"/>
      <c r="D61" s="412"/>
      <c r="E61" s="412"/>
    </row>
    <row r="62" spans="1:5" ht="409" customHeight="1">
      <c r="A62" s="411" t="s">
        <v>594</v>
      </c>
      <c r="B62" s="411"/>
      <c r="C62" s="411"/>
      <c r="D62" s="411"/>
      <c r="E62" s="411"/>
    </row>
    <row r="63" spans="1:5" ht="164.25" customHeight="1">
      <c r="A63" s="411"/>
      <c r="B63" s="411"/>
      <c r="C63" s="411"/>
      <c r="D63" s="411"/>
      <c r="E63" s="411"/>
    </row>
    <row r="64" spans="1:5" ht="409" customHeight="1">
      <c r="A64" s="412" t="s">
        <v>595</v>
      </c>
      <c r="B64" s="412"/>
      <c r="C64" s="412"/>
      <c r="D64" s="412"/>
      <c r="E64" s="412"/>
    </row>
    <row r="65" spans="1:5" ht="125" customHeight="1">
      <c r="A65" s="412"/>
      <c r="B65" s="412"/>
      <c r="C65" s="412"/>
      <c r="D65" s="412"/>
      <c r="E65" s="412"/>
    </row>
    <row r="66" spans="1:5" ht="409" customHeight="1">
      <c r="A66" s="412" t="s">
        <v>596</v>
      </c>
      <c r="B66" s="412"/>
      <c r="C66" s="412"/>
      <c r="D66" s="412"/>
      <c r="E66" s="412"/>
    </row>
    <row r="67" spans="1:5" ht="210.75" customHeight="1">
      <c r="A67" s="412"/>
      <c r="B67" s="412"/>
      <c r="C67" s="412"/>
      <c r="D67" s="412"/>
      <c r="E67" s="412"/>
    </row>
  </sheetData>
  <mergeCells count="39">
    <mergeCell ref="A62:E63"/>
    <mergeCell ref="A64:E65"/>
    <mergeCell ref="A66:E67"/>
    <mergeCell ref="A49:B49"/>
    <mergeCell ref="A54:E54"/>
    <mergeCell ref="A55:E55"/>
    <mergeCell ref="A56:E57"/>
    <mergeCell ref="A58:E59"/>
    <mergeCell ref="A60:E61"/>
    <mergeCell ref="A44:B44"/>
    <mergeCell ref="A28:B28"/>
    <mergeCell ref="A29:B29"/>
    <mergeCell ref="A30:B30"/>
    <mergeCell ref="A31:B31"/>
    <mergeCell ref="A32:B32"/>
    <mergeCell ref="A33:B33"/>
    <mergeCell ref="A37:B37"/>
    <mergeCell ref="A38:B38"/>
    <mergeCell ref="A39:B39"/>
    <mergeCell ref="A40:B40"/>
    <mergeCell ref="A41:B41"/>
    <mergeCell ref="A27:B27"/>
    <mergeCell ref="A9:B9"/>
    <mergeCell ref="A13:B13"/>
    <mergeCell ref="A15:B15"/>
    <mergeCell ref="A16:B16"/>
    <mergeCell ref="A17:B17"/>
    <mergeCell ref="A18:B18"/>
    <mergeCell ref="A19:B19"/>
    <mergeCell ref="A23:B23"/>
    <mergeCell ref="A24:B24"/>
    <mergeCell ref="A25:B25"/>
    <mergeCell ref="A26:B26"/>
    <mergeCell ref="A8:B8"/>
    <mergeCell ref="A1:B1"/>
    <mergeCell ref="A2:B2"/>
    <mergeCell ref="A3:B3"/>
    <mergeCell ref="A6:B6"/>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I114"/>
  <sheetViews>
    <sheetView showGridLines="0" tabSelected="1" topLeftCell="C1" zoomScale="218" zoomScaleNormal="100" workbookViewId="0">
      <pane ySplit="4" topLeftCell="A26" activePane="bottomLeft" state="frozen"/>
      <selection pane="bottomLeft" activeCell="G28" sqref="G28:G29"/>
    </sheetView>
  </sheetViews>
  <sheetFormatPr baseColWidth="10" defaultColWidth="10.3984375" defaultRowHeight="13"/>
  <cols>
    <col min="1" max="1" width="5.19921875" style="21" customWidth="1"/>
    <col min="2" max="5" width="10.3984375" style="21"/>
    <col min="6" max="6" width="41" style="21" customWidth="1"/>
    <col min="7" max="7" width="17.59765625" style="21" bestFit="1" customWidth="1"/>
    <col min="8" max="8" width="15.59765625" style="21" bestFit="1" customWidth="1"/>
    <col min="9" max="9" width="10.3984375" style="21"/>
    <col min="10" max="10" width="65.3984375" style="21" bestFit="1" customWidth="1"/>
    <col min="11" max="16384" width="10.3984375" style="21"/>
  </cols>
  <sheetData>
    <row r="1" spans="1:8" ht="21" thickBot="1">
      <c r="A1" s="18"/>
      <c r="B1" s="19"/>
      <c r="C1" s="20" t="s">
        <v>609</v>
      </c>
      <c r="D1" s="20"/>
      <c r="E1" s="20"/>
      <c r="F1" s="20"/>
      <c r="G1" s="20"/>
      <c r="H1" s="20"/>
    </row>
    <row r="2" spans="1:8">
      <c r="A2" s="22"/>
      <c r="B2" s="22"/>
      <c r="C2" s="22"/>
      <c r="D2" s="22"/>
      <c r="E2" s="22"/>
      <c r="F2" s="22"/>
      <c r="G2" s="22"/>
      <c r="H2" s="22"/>
    </row>
    <row r="3" spans="1:8">
      <c r="A3" s="22"/>
      <c r="B3" s="264" t="s">
        <v>610</v>
      </c>
      <c r="C3" s="264"/>
      <c r="D3" s="264"/>
      <c r="E3" s="264"/>
      <c r="F3" s="22" t="s">
        <v>198</v>
      </c>
      <c r="G3" s="22"/>
      <c r="H3" s="22"/>
    </row>
    <row r="4" spans="1:8" ht="16">
      <c r="A4" s="23"/>
      <c r="B4" s="24"/>
      <c r="C4" s="25"/>
      <c r="D4" s="26"/>
      <c r="E4" s="26"/>
      <c r="F4" s="26"/>
      <c r="G4" s="176">
        <v>2018</v>
      </c>
      <c r="H4" s="176">
        <v>2017</v>
      </c>
    </row>
    <row r="5" spans="1:8" ht="16">
      <c r="A5" s="23" t="s">
        <v>97</v>
      </c>
      <c r="B5" s="23"/>
      <c r="C5" s="25"/>
      <c r="D5" s="26"/>
      <c r="E5" s="26"/>
      <c r="F5" s="26"/>
    </row>
    <row r="6" spans="1:8" ht="16">
      <c r="A6" s="23"/>
      <c r="B6" s="265" t="s">
        <v>98</v>
      </c>
      <c r="C6" s="266"/>
      <c r="D6" s="266"/>
      <c r="E6" s="266"/>
      <c r="F6" s="267"/>
      <c r="G6" s="268">
        <f>'Income Statement'!C42/(('Balance Sheet'!D26+'Balance Sheet'!H26)/2)</f>
        <v>5.2727395909817745E-2</v>
      </c>
      <c r="H6" s="268">
        <f>'Income Statement'!E42/'Balance Sheet'!H26</f>
        <v>3.1542661997732188E-2</v>
      </c>
    </row>
    <row r="7" spans="1:8" ht="16">
      <c r="A7" s="23"/>
      <c r="B7" s="270" t="s">
        <v>99</v>
      </c>
      <c r="C7" s="271"/>
      <c r="D7" s="271"/>
      <c r="E7" s="271"/>
      <c r="F7" s="272"/>
      <c r="G7" s="269"/>
      <c r="H7" s="269"/>
    </row>
    <row r="8" spans="1:8" ht="16">
      <c r="A8" s="23"/>
      <c r="B8" s="273" t="s">
        <v>100</v>
      </c>
      <c r="C8" s="274"/>
      <c r="D8" s="274"/>
      <c r="E8" s="274"/>
      <c r="F8" s="275"/>
      <c r="G8" s="276">
        <f>'Income Statement'!C42/(('Balance Sheet'!D39+'Balance Sheet'!H39)/2)</f>
        <v>0.31588291675311087</v>
      </c>
      <c r="H8" s="276">
        <f>'Income Statement'!E42/'Balance Sheet'!H39</f>
        <v>0.18787519137042291</v>
      </c>
    </row>
    <row r="9" spans="1:8" ht="16">
      <c r="A9" s="23"/>
      <c r="B9" s="278" t="s">
        <v>101</v>
      </c>
      <c r="C9" s="279"/>
      <c r="D9" s="279"/>
      <c r="E9" s="279"/>
      <c r="F9" s="280"/>
      <c r="G9" s="277"/>
      <c r="H9" s="277"/>
    </row>
    <row r="10" spans="1:8" ht="16">
      <c r="A10" s="23"/>
      <c r="B10" s="265" t="s">
        <v>102</v>
      </c>
      <c r="C10" s="266"/>
      <c r="D10" s="266"/>
      <c r="E10" s="266"/>
      <c r="F10" s="267"/>
      <c r="G10" s="268">
        <f>('Income Statement'!C5+'Income Statement'!C31+'Income Statement'!C20+'Income Statement'!C27)/('Income Statement'!C26+'Income Statement'!C19+'Income Statement'!C34)</f>
        <v>1.3921892033640393</v>
      </c>
      <c r="H10" s="268">
        <f>('Income Statement'!E5+'Income Statement'!E31+'Income Statement'!E20+'Income Statement'!E27)/('Income Statement'!E14+'Income Statement'!E26-'Income Statement'!E27+'Income Statement'!E34+'Income Statement'!E33)</f>
        <v>1.1132029993293362</v>
      </c>
    </row>
    <row r="11" spans="1:8" ht="16">
      <c r="A11" s="23"/>
      <c r="B11" s="270" t="s">
        <v>103</v>
      </c>
      <c r="C11" s="271"/>
      <c r="D11" s="271"/>
      <c r="E11" s="271"/>
      <c r="F11" s="272"/>
      <c r="G11" s="269"/>
      <c r="H11" s="269"/>
    </row>
    <row r="12" spans="1:8" ht="16">
      <c r="A12" s="23"/>
      <c r="B12" s="273" t="s">
        <v>104</v>
      </c>
      <c r="C12" s="274"/>
      <c r="D12" s="274"/>
      <c r="E12" s="274"/>
      <c r="F12" s="275"/>
      <c r="G12" s="276">
        <f>'Income Statement'!C5/(('Balance Sheet'!D17+'Balance Sheet'!H17)/2)</f>
        <v>0.33485687480785203</v>
      </c>
      <c r="H12" s="276">
        <f>'Income Statement'!E5/'Balance Sheet'!H17</f>
        <v>0.25000039052135492</v>
      </c>
    </row>
    <row r="13" spans="1:8" ht="16">
      <c r="A13" s="23"/>
      <c r="B13" s="278" t="s">
        <v>105</v>
      </c>
      <c r="C13" s="279"/>
      <c r="D13" s="279"/>
      <c r="E13" s="279"/>
      <c r="F13" s="280"/>
      <c r="G13" s="277"/>
      <c r="H13" s="277"/>
    </row>
    <row r="14" spans="1:8" ht="16">
      <c r="A14" s="23"/>
      <c r="B14" s="265" t="s">
        <v>106</v>
      </c>
      <c r="C14" s="266"/>
      <c r="D14" s="266"/>
      <c r="E14" s="266"/>
      <c r="F14" s="267"/>
      <c r="G14" s="268">
        <f>'Income Statement'!C14/(('Balance Sheet'!D29+'Balance Sheet'!H29)/2)</f>
        <v>8.0563523424158442E-2</v>
      </c>
      <c r="H14" s="268">
        <f>'Income Statement'!E14/'Balance Sheet'!H29</f>
        <v>6.6051696549083536E-2</v>
      </c>
    </row>
    <row r="15" spans="1:8" ht="16">
      <c r="A15" s="23"/>
      <c r="B15" s="270" t="s">
        <v>107</v>
      </c>
      <c r="C15" s="271"/>
      <c r="D15" s="271"/>
      <c r="E15" s="271"/>
      <c r="F15" s="272"/>
      <c r="G15" s="269"/>
      <c r="H15" s="269"/>
    </row>
    <row r="16" spans="1:8">
      <c r="A16" s="22"/>
      <c r="B16" s="273" t="s">
        <v>108</v>
      </c>
      <c r="C16" s="274"/>
      <c r="D16" s="274"/>
      <c r="E16" s="274"/>
      <c r="F16" s="275"/>
      <c r="G16" s="276">
        <f>('Income Statement'!C27+'Income Statement'!C31+'Income Statement'!C20)/('Income Statement'!C34+'Income Statement'!C26+'Income Statement'!C33)</f>
        <v>0.68269676727642892</v>
      </c>
      <c r="H16" s="276">
        <f>('Income Statement'!E31+'Income Statement'!E20)/('Income Statement'!E34-'Income Statement'!E27+'Income Statement'!E33+'Income Statement'!E26)</f>
        <v>0.3708459297532018</v>
      </c>
    </row>
    <row r="17" spans="1:8">
      <c r="A17" s="22"/>
      <c r="B17" s="278" t="s">
        <v>109</v>
      </c>
      <c r="C17" s="279"/>
      <c r="D17" s="279"/>
      <c r="E17" s="279"/>
      <c r="F17" s="280"/>
      <c r="G17" s="277"/>
      <c r="H17" s="277"/>
    </row>
    <row r="18" spans="1:8">
      <c r="A18" s="22"/>
      <c r="B18" s="265" t="s">
        <v>110</v>
      </c>
      <c r="C18" s="266"/>
      <c r="D18" s="266"/>
      <c r="E18" s="266"/>
      <c r="F18" s="267"/>
      <c r="G18" s="268">
        <f>(('Income Statement'!C14+'Income Statement'!C34+'Income Statement'!C26)-('Income Statement'!C27+'Income Statement'!C31))/(('Balance Sheet'!D17+'Balance Sheet'!H17)/2)</f>
        <v>0.18477954338315328</v>
      </c>
      <c r="H18" s="268">
        <f>((('Income Statement'!E14+'Income Statement'!E34-'Income Statement'!E27+'Income Statement'!E26)-'Income Statement'!E31))/'Balance Sheet'!H17</f>
        <v>0.18851983257122162</v>
      </c>
    </row>
    <row r="19" spans="1:8">
      <c r="A19" s="22"/>
      <c r="B19" s="270" t="s">
        <v>111</v>
      </c>
      <c r="C19" s="271"/>
      <c r="D19" s="271"/>
      <c r="E19" s="271"/>
      <c r="F19" s="272"/>
      <c r="G19" s="269"/>
      <c r="H19" s="269"/>
    </row>
    <row r="20" spans="1:8">
      <c r="A20" s="22"/>
      <c r="B20" s="273" t="s">
        <v>112</v>
      </c>
      <c r="C20" s="274"/>
      <c r="D20" s="274"/>
      <c r="E20" s="274"/>
      <c r="F20" s="275"/>
      <c r="G20" s="276">
        <f>'Income Statement'!C19/(('Balance Sheet'!D6+'Balance Sheet'!H6)/2)</f>
        <v>0.16304631703535782</v>
      </c>
      <c r="H20" s="276">
        <f>'Income Statement'!E19/'Balance Sheet'!H6</f>
        <v>0.1759024946905941</v>
      </c>
    </row>
    <row r="21" spans="1:8">
      <c r="A21" s="22"/>
      <c r="B21" s="278" t="s">
        <v>113</v>
      </c>
      <c r="C21" s="279"/>
      <c r="D21" s="279"/>
      <c r="E21" s="279"/>
      <c r="F21" s="280"/>
      <c r="G21" s="277"/>
      <c r="H21" s="277"/>
    </row>
    <row r="22" spans="1:8">
      <c r="A22" s="22"/>
      <c r="B22" s="265" t="s">
        <v>114</v>
      </c>
      <c r="C22" s="266"/>
      <c r="D22" s="266"/>
      <c r="E22" s="266"/>
      <c r="F22" s="267"/>
      <c r="G22" s="268">
        <f>('Income Statement'!C14+'Income Statement'!C34+'Income Statement'!C26)/('Income Statement'!C5+'Income Statement'!C20+'Income Statement'!C27)</f>
        <v>0.63475864423425998</v>
      </c>
      <c r="H22" s="268">
        <f>('Income Statement'!E14-'Income Statement'!E27+'Income Statement'!E26+'Income Statement'!E34)/('Income Statement'!E5+'Income Statement'!E20)</f>
        <v>0.82643024287564493</v>
      </c>
    </row>
    <row r="23" spans="1:8">
      <c r="A23" s="22"/>
      <c r="B23" s="270" t="s">
        <v>115</v>
      </c>
      <c r="C23" s="271"/>
      <c r="D23" s="271"/>
      <c r="E23" s="271"/>
      <c r="F23" s="272"/>
      <c r="G23" s="269"/>
      <c r="H23" s="269"/>
    </row>
    <row r="24" spans="1:8">
      <c r="A24" s="22"/>
      <c r="B24" s="273" t="s">
        <v>116</v>
      </c>
      <c r="C24" s="274"/>
      <c r="D24" s="274"/>
      <c r="E24" s="274"/>
      <c r="F24" s="275"/>
      <c r="G24" s="276">
        <f>'Income Statement'!C14/'Income Statement'!C5</f>
        <v>0.42366238864388173</v>
      </c>
      <c r="H24" s="276">
        <f>'Income Statement'!E14/'Income Statement'!E5</f>
        <v>0.39789823966637478</v>
      </c>
    </row>
    <row r="25" spans="1:8">
      <c r="A25" s="22"/>
      <c r="B25" s="278" t="s">
        <v>117</v>
      </c>
      <c r="C25" s="279"/>
      <c r="D25" s="279"/>
      <c r="E25" s="279"/>
      <c r="F25" s="280"/>
      <c r="G25" s="277"/>
      <c r="H25" s="277"/>
    </row>
    <row r="26" spans="1:8">
      <c r="A26" s="22"/>
      <c r="B26" s="265" t="s">
        <v>118</v>
      </c>
      <c r="C26" s="266"/>
      <c r="D26" s="266"/>
      <c r="E26" s="266"/>
      <c r="F26" s="267"/>
      <c r="G26" s="282">
        <f>('Income Statement'!C27+'Income Statement'!C20+'Income Statement'!C31)/('Income Statement'!C27+'Income Statement'!C31+'Income Statement'!C20+'Income Statement'!C5)</f>
        <v>0.19737373690467344</v>
      </c>
      <c r="H26" s="282">
        <f>('Income Statement'!E31+'Income Statement'!E20)/('Income Statement'!E31+'Income Statement'!E5+'Income Statement'!E20)</f>
        <v>0.1530230142367561</v>
      </c>
    </row>
    <row r="27" spans="1:8">
      <c r="A27" s="22"/>
      <c r="B27" s="270" t="s">
        <v>119</v>
      </c>
      <c r="C27" s="271"/>
      <c r="D27" s="271"/>
      <c r="E27" s="271"/>
      <c r="F27" s="272"/>
      <c r="G27" s="283"/>
      <c r="H27" s="283"/>
    </row>
    <row r="28" spans="1:8">
      <c r="A28" s="22"/>
      <c r="B28" s="273" t="s">
        <v>120</v>
      </c>
      <c r="C28" s="274"/>
      <c r="D28" s="274"/>
      <c r="E28" s="274"/>
      <c r="F28" s="275"/>
      <c r="G28" s="276">
        <f>('Income Statement'!C26+'Income Statement'!C34)/(('Balance Sheet'!D6+'Balance Sheet'!H6)/2)</f>
        <v>9.0129606678843566E-2</v>
      </c>
      <c r="H28" s="276">
        <f>('Income Statement'!E26+'Income Statement'!E34)/'Balance Sheet'!H6</f>
        <v>8.242904797867058E-2</v>
      </c>
    </row>
    <row r="29" spans="1:8">
      <c r="A29" s="22"/>
      <c r="B29" s="278" t="s">
        <v>121</v>
      </c>
      <c r="C29" s="279"/>
      <c r="D29" s="279"/>
      <c r="E29" s="279"/>
      <c r="F29" s="280"/>
      <c r="G29" s="277"/>
      <c r="H29" s="277"/>
    </row>
    <row r="30" spans="1:8">
      <c r="A30" s="22"/>
      <c r="B30" s="265" t="s">
        <v>122</v>
      </c>
      <c r="C30" s="266"/>
      <c r="D30" s="266"/>
      <c r="E30" s="266"/>
      <c r="F30" s="267"/>
      <c r="G30" s="268">
        <f>'Income Statement'!C19/(('Balance Sheet'!D17+'Balance Sheet'!H17)/2)</f>
        <v>0.19299061137293216</v>
      </c>
      <c r="H30" s="268">
        <f>'Income Statement'!E19/'Balance Sheet'!H17</f>
        <v>0.15052567521700155</v>
      </c>
    </row>
    <row r="31" spans="1:8">
      <c r="A31" s="22"/>
      <c r="B31" s="270" t="s">
        <v>123</v>
      </c>
      <c r="C31" s="271"/>
      <c r="D31" s="271"/>
      <c r="E31" s="271"/>
      <c r="F31" s="272"/>
      <c r="G31" s="269"/>
      <c r="H31" s="269"/>
    </row>
    <row r="32" spans="1:8">
      <c r="A32" s="22"/>
      <c r="B32" s="273" t="s">
        <v>124</v>
      </c>
      <c r="C32" s="274"/>
      <c r="D32" s="274"/>
      <c r="E32" s="274"/>
      <c r="F32" s="275"/>
      <c r="G32" s="276">
        <f>'Income Statement'!C6/(('Balance Sheet'!D17+'Balance Sheet'!H17)/2)</f>
        <v>0.15891029591060674</v>
      </c>
      <c r="H32" s="276">
        <f>'Income Statement'!E6/'Balance Sheet'!H17</f>
        <v>0.1053336514036788</v>
      </c>
    </row>
    <row r="33" spans="1:9">
      <c r="A33" s="22"/>
      <c r="B33" s="278" t="s">
        <v>125</v>
      </c>
      <c r="C33" s="279"/>
      <c r="D33" s="279"/>
      <c r="E33" s="279"/>
      <c r="F33" s="280"/>
      <c r="G33" s="281"/>
      <c r="H33" s="281"/>
    </row>
    <row r="34" spans="1:9">
      <c r="A34" s="22"/>
      <c r="B34" s="265" t="s">
        <v>126</v>
      </c>
      <c r="C34" s="266"/>
      <c r="D34" s="266"/>
      <c r="E34" s="266"/>
      <c r="F34" s="267"/>
      <c r="G34" s="288">
        <f>('Income Statement'!C34+'Income Statement'!C26)/('Income Statement'!C35)</f>
        <v>0.68952541948409718</v>
      </c>
      <c r="H34" s="288">
        <f>('Income Statement'!E34+'Income Statement'!E26)/('Income Statement'!E35)</f>
        <v>0.95453090461062728</v>
      </c>
    </row>
    <row r="35" spans="1:9">
      <c r="A35" s="22"/>
      <c r="B35" s="270" t="s">
        <v>127</v>
      </c>
      <c r="C35" s="271"/>
      <c r="D35" s="271"/>
      <c r="E35" s="271"/>
      <c r="F35" s="272"/>
      <c r="G35" s="289"/>
      <c r="H35" s="289"/>
    </row>
    <row r="36" spans="1:9">
      <c r="A36" s="22"/>
      <c r="B36" s="273" t="s">
        <v>128</v>
      </c>
      <c r="C36" s="274"/>
      <c r="D36" s="274"/>
      <c r="E36" s="274"/>
      <c r="F36" s="275"/>
      <c r="G36" s="290">
        <f>(('Balance Sheet'!D39+'Balance Sheet'!D38+'Balance Sheet'!D37+'Balance Sheet'!D33)-('Balance Sheet'!D6+'Balance Sheet'!D19+'Balance Sheet'!D20+'Balance Sheet'!D21+'Balance Sheet'!D22+'Balance Sheet'!D24+'Balance Sheet'!D25))/(('Balance Sheet'!D17+'Balance Sheet'!H17)/2)</f>
        <v>-1.0731722497093639</v>
      </c>
      <c r="H36" s="290">
        <f>(('Balance Sheet'!H39+'Balance Sheet'!H38+'Balance Sheet'!H37+'Balance Sheet'!H33)-('Balance Sheet'!H6+'Balance Sheet'!H19+'Balance Sheet'!H20+'Balance Sheet'!H21+'Balance Sheet'!H22+'Balance Sheet'!H24+'Balance Sheet'!H25))/'Balance Sheet'!H17</f>
        <v>-0.56218717844750576</v>
      </c>
      <c r="I36" s="313"/>
    </row>
    <row r="37" spans="1:9">
      <c r="A37" s="22"/>
      <c r="B37" s="278" t="s">
        <v>129</v>
      </c>
      <c r="C37" s="279"/>
      <c r="D37" s="279"/>
      <c r="E37" s="279"/>
      <c r="F37" s="280"/>
      <c r="G37" s="281"/>
      <c r="H37" s="281"/>
      <c r="I37" s="314"/>
    </row>
    <row r="38" spans="1:9">
      <c r="A38" s="22"/>
      <c r="B38" s="265" t="s">
        <v>130</v>
      </c>
      <c r="C38" s="266"/>
      <c r="D38" s="266"/>
      <c r="E38" s="266"/>
      <c r="F38" s="267"/>
      <c r="G38" s="284" t="s">
        <v>446</v>
      </c>
      <c r="H38" s="284" t="s">
        <v>446</v>
      </c>
    </row>
    <row r="39" spans="1:9">
      <c r="A39" s="22"/>
      <c r="B39" s="270" t="s">
        <v>131</v>
      </c>
      <c r="C39" s="271"/>
      <c r="D39" s="271"/>
      <c r="E39" s="271"/>
      <c r="F39" s="272"/>
      <c r="G39" s="285"/>
      <c r="H39" s="285"/>
    </row>
    <row r="40" spans="1:9">
      <c r="A40" s="22"/>
      <c r="B40" s="273" t="s">
        <v>132</v>
      </c>
      <c r="C40" s="274"/>
      <c r="D40" s="274"/>
      <c r="E40" s="274"/>
      <c r="F40" s="275"/>
      <c r="G40" s="286" t="s">
        <v>446</v>
      </c>
      <c r="H40" s="286" t="s">
        <v>446</v>
      </c>
    </row>
    <row r="41" spans="1:9">
      <c r="A41" s="22"/>
      <c r="B41" s="278" t="s">
        <v>133</v>
      </c>
      <c r="C41" s="279"/>
      <c r="D41" s="279"/>
      <c r="E41" s="279"/>
      <c r="F41" s="280"/>
      <c r="G41" s="287"/>
      <c r="H41" s="287"/>
    </row>
    <row r="42" spans="1:9">
      <c r="A42" s="22"/>
      <c r="B42" s="24"/>
      <c r="C42" s="25"/>
      <c r="D42" s="26"/>
      <c r="E42" s="26"/>
      <c r="F42" s="26"/>
      <c r="G42" s="27"/>
      <c r="H42" s="27"/>
    </row>
    <row r="43" spans="1:9">
      <c r="A43" s="22"/>
      <c r="B43" s="22"/>
      <c r="C43" s="22"/>
      <c r="D43" s="22"/>
      <c r="E43" s="22"/>
      <c r="F43" s="22"/>
      <c r="G43" s="22"/>
      <c r="H43" s="22"/>
    </row>
    <row r="44" spans="1:9" ht="16">
      <c r="A44" s="23" t="s">
        <v>134</v>
      </c>
      <c r="B44" s="24"/>
      <c r="C44" s="25"/>
      <c r="D44" s="26"/>
      <c r="E44" s="26"/>
      <c r="F44" s="26"/>
      <c r="G44" s="26"/>
      <c r="H44" s="26"/>
    </row>
    <row r="45" spans="1:9" ht="16">
      <c r="A45" s="23"/>
      <c r="B45" s="265" t="s">
        <v>135</v>
      </c>
      <c r="C45" s="266"/>
      <c r="D45" s="266"/>
      <c r="E45" s="266"/>
      <c r="F45" s="267"/>
      <c r="G45" s="288">
        <f>'Balance Sheet'!D26/'Balance Sheet'!D39</f>
        <v>6.020398768782826</v>
      </c>
      <c r="H45" s="288">
        <f>'Balance Sheet'!H26/'Balance Sheet'!H39</f>
        <v>5.9562249813896653</v>
      </c>
    </row>
    <row r="46" spans="1:9" ht="16">
      <c r="A46" s="23"/>
      <c r="B46" s="270" t="s">
        <v>136</v>
      </c>
      <c r="C46" s="271"/>
      <c r="D46" s="271"/>
      <c r="E46" s="271"/>
      <c r="F46" s="272"/>
      <c r="G46" s="294"/>
      <c r="H46" s="294"/>
    </row>
    <row r="47" spans="1:9" ht="16">
      <c r="A47" s="23"/>
      <c r="B47" s="273" t="s">
        <v>137</v>
      </c>
      <c r="C47" s="274"/>
      <c r="D47" s="274"/>
      <c r="E47" s="274"/>
      <c r="F47" s="275"/>
      <c r="G47" s="276">
        <f>('Balance Sheet'!D40+'Balance Sheet'!D21)/'Balance Sheet'!D39</f>
        <v>2.7779606858133469E-2</v>
      </c>
      <c r="H47" s="276">
        <f>('Balance Sheet'!H40+'Balance Sheet'!H21)/'Balance Sheet'!H39</f>
        <v>2.8860766605334494E-2</v>
      </c>
    </row>
    <row r="48" spans="1:9" ht="16">
      <c r="A48" s="23"/>
      <c r="B48" s="278" t="s">
        <v>138</v>
      </c>
      <c r="C48" s="279"/>
      <c r="D48" s="279"/>
      <c r="E48" s="279"/>
      <c r="F48" s="280"/>
      <c r="G48" s="277"/>
      <c r="H48" s="277"/>
    </row>
    <row r="49" spans="1:8" ht="16">
      <c r="A49" s="23"/>
      <c r="B49" s="179" t="s">
        <v>139</v>
      </c>
      <c r="C49" s="180"/>
      <c r="D49" s="181"/>
      <c r="E49" s="181"/>
      <c r="F49" s="181"/>
      <c r="G49" s="268">
        <f>('Balance Sheet'!C26-'Balance Sheet'!C52)/'Balance Sheet'!D39</f>
        <v>-0.34954104715715018</v>
      </c>
      <c r="H49" s="268">
        <f>('Balance Sheet'!G26-'Balance Sheet'!G52)/'Balance Sheet'!H39</f>
        <v>-0.31926064300462098</v>
      </c>
    </row>
    <row r="50" spans="1:8" ht="16">
      <c r="A50" s="23"/>
      <c r="B50" s="270" t="s">
        <v>140</v>
      </c>
      <c r="C50" s="271"/>
      <c r="D50" s="271"/>
      <c r="E50" s="271"/>
      <c r="F50" s="272"/>
      <c r="G50" s="269"/>
      <c r="H50" s="269"/>
    </row>
    <row r="51" spans="1:8" ht="16">
      <c r="A51" s="23"/>
      <c r="B51" s="273" t="s">
        <v>141</v>
      </c>
      <c r="C51" s="274"/>
      <c r="D51" s="274"/>
      <c r="E51" s="274"/>
      <c r="F51" s="275"/>
      <c r="G51" s="291">
        <f>'Balance Sheet'!D39/('Off-Balance Sheet Items'!F3+'Balance Sheet'!D26)</f>
        <v>6.4300147157223597E-2</v>
      </c>
      <c r="H51" s="291">
        <f>'Balance Sheet'!H39/('Balance Sheet'!H26+'Off-Balance Sheet Items'!I3)</f>
        <v>4.6171354694148257E-2</v>
      </c>
    </row>
    <row r="52" spans="1:8" ht="16">
      <c r="A52" s="23"/>
      <c r="B52" s="278" t="s">
        <v>142</v>
      </c>
      <c r="C52" s="279"/>
      <c r="D52" s="279"/>
      <c r="E52" s="279"/>
      <c r="F52" s="280"/>
      <c r="G52" s="292"/>
      <c r="H52" s="292"/>
    </row>
    <row r="53" spans="1:8" ht="16">
      <c r="A53" s="23"/>
      <c r="B53" s="265" t="s">
        <v>143</v>
      </c>
      <c r="C53" s="266"/>
      <c r="D53" s="266"/>
      <c r="E53" s="266"/>
      <c r="F53" s="267"/>
      <c r="G53" s="268">
        <f>('Balance Sheet'!D39-'Balance Sheet'!D40-'Balance Sheet'!D21)/'Balance Sheet'!D26</f>
        <v>0.16148770712382979</v>
      </c>
      <c r="H53" s="268">
        <f>('Balance Sheet'!H39-'Balance Sheet'!H40-'Balance Sheet'!H21)/'Balance Sheet'!H26</f>
        <v>0.16304609655092075</v>
      </c>
    </row>
    <row r="54" spans="1:8" ht="16">
      <c r="A54" s="23"/>
      <c r="B54" s="270" t="s">
        <v>144</v>
      </c>
      <c r="C54" s="271"/>
      <c r="D54" s="271"/>
      <c r="E54" s="271"/>
      <c r="F54" s="272"/>
      <c r="G54" s="293"/>
      <c r="H54" s="293"/>
    </row>
    <row r="55" spans="1:8" ht="16">
      <c r="A55" s="23"/>
      <c r="B55" s="273" t="s">
        <v>145</v>
      </c>
      <c r="C55" s="274"/>
      <c r="D55" s="274"/>
      <c r="E55" s="274"/>
      <c r="F55" s="275"/>
      <c r="G55" s="298">
        <f>'Balance Sheet'!D39/'Balance Sheet'!D26</f>
        <v>0.16610195410729828</v>
      </c>
      <c r="H55" s="298">
        <f>'Balance Sheet'!H39/'Balance Sheet'!H26</f>
        <v>0.16789157614504463</v>
      </c>
    </row>
    <row r="56" spans="1:8" ht="16">
      <c r="A56" s="23"/>
      <c r="B56" s="278" t="s">
        <v>146</v>
      </c>
      <c r="C56" s="279"/>
      <c r="D56" s="279"/>
      <c r="E56" s="279"/>
      <c r="F56" s="280"/>
      <c r="G56" s="299"/>
      <c r="H56" s="299"/>
    </row>
    <row r="57" spans="1:8" ht="14.25" customHeight="1">
      <c r="A57" s="23"/>
      <c r="B57" s="182" t="s">
        <v>147</v>
      </c>
      <c r="C57" s="183"/>
      <c r="D57" s="183"/>
      <c r="E57" s="183"/>
      <c r="F57" s="183"/>
      <c r="G57" s="300" t="s">
        <v>446</v>
      </c>
      <c r="H57" s="300" t="s">
        <v>446</v>
      </c>
    </row>
    <row r="58" spans="1:8" ht="12.75" customHeight="1">
      <c r="A58" s="23"/>
      <c r="B58" s="303" t="s">
        <v>148</v>
      </c>
      <c r="C58" s="304"/>
      <c r="D58" s="304"/>
      <c r="E58" s="304"/>
      <c r="F58" s="305"/>
      <c r="G58" s="301"/>
      <c r="H58" s="301"/>
    </row>
    <row r="59" spans="1:8" ht="12.75" customHeight="1">
      <c r="A59" s="23"/>
      <c r="B59" s="270" t="s">
        <v>149</v>
      </c>
      <c r="C59" s="271"/>
      <c r="D59" s="271"/>
      <c r="E59" s="271"/>
      <c r="F59" s="272"/>
      <c r="G59" s="302"/>
      <c r="H59" s="302"/>
    </row>
    <row r="60" spans="1:8" ht="16">
      <c r="A60" s="23"/>
      <c r="B60" s="273" t="s">
        <v>150</v>
      </c>
      <c r="C60" s="274"/>
      <c r="D60" s="274"/>
      <c r="E60" s="274"/>
      <c r="F60" s="275"/>
      <c r="G60" s="290">
        <f>'Balance Sheet'!D52/'Balance Sheet'!D39</f>
        <v>6.020398768782826</v>
      </c>
      <c r="H60" s="290">
        <f>'Balance Sheet'!H52/'Balance Sheet'!H39</f>
        <v>5.9562249813896653</v>
      </c>
    </row>
    <row r="61" spans="1:8" ht="16">
      <c r="A61" s="23"/>
      <c r="B61" s="278" t="s">
        <v>151</v>
      </c>
      <c r="C61" s="279"/>
      <c r="D61" s="279"/>
      <c r="E61" s="279"/>
      <c r="F61" s="280"/>
      <c r="G61" s="295"/>
      <c r="H61" s="295"/>
    </row>
    <row r="62" spans="1:8" ht="16">
      <c r="A62" s="23"/>
      <c r="B62" s="265" t="s">
        <v>152</v>
      </c>
      <c r="C62" s="266"/>
      <c r="D62" s="266"/>
      <c r="E62" s="266"/>
      <c r="F62" s="267"/>
      <c r="G62" s="268">
        <f>'Income Statement'!C42/(('Balance Sheet'!D39+'Balance Sheet'!H39)/2)</f>
        <v>0.31588291675311087</v>
      </c>
      <c r="H62" s="268">
        <f>'Income Statement'!E42/'Balance Sheet'!H39</f>
        <v>0.18787519137042291</v>
      </c>
    </row>
    <row r="63" spans="1:8" ht="16">
      <c r="A63" s="23"/>
      <c r="B63" s="270" t="s">
        <v>153</v>
      </c>
      <c r="C63" s="271"/>
      <c r="D63" s="271"/>
      <c r="E63" s="271"/>
      <c r="F63" s="272"/>
      <c r="G63" s="269"/>
      <c r="H63" s="269"/>
    </row>
    <row r="64" spans="1:8" ht="16">
      <c r="A64" s="23"/>
      <c r="B64" s="24"/>
      <c r="C64" s="25"/>
      <c r="D64" s="26"/>
      <c r="E64" s="26"/>
      <c r="F64" s="26"/>
      <c r="G64" s="28"/>
      <c r="H64" s="28"/>
    </row>
    <row r="65" spans="1:8" ht="16">
      <c r="A65" s="23"/>
      <c r="B65" s="24"/>
      <c r="C65" s="25"/>
      <c r="D65" s="26"/>
      <c r="E65" s="26"/>
      <c r="F65" s="26"/>
      <c r="G65" s="296"/>
      <c r="H65" s="296"/>
    </row>
    <row r="66" spans="1:8" ht="16">
      <c r="A66" s="23" t="s">
        <v>154</v>
      </c>
      <c r="B66" s="24"/>
      <c r="C66" s="25"/>
      <c r="D66" s="26"/>
      <c r="E66" s="26"/>
      <c r="F66" s="26"/>
      <c r="G66" s="297"/>
      <c r="H66" s="297"/>
    </row>
    <row r="67" spans="1:8" ht="16">
      <c r="A67" s="23"/>
      <c r="B67" s="273" t="s">
        <v>155</v>
      </c>
      <c r="C67" s="274"/>
      <c r="D67" s="274"/>
      <c r="E67" s="274"/>
      <c r="F67" s="275"/>
      <c r="G67" s="276">
        <f>'Balance Sheet'!D17/'Balance Sheet'!D29</f>
        <v>0.48465394654593191</v>
      </c>
      <c r="H67" s="276">
        <f>'Balance Sheet'!H17/'Balance Sheet'!H29</f>
        <v>0.66400488151176318</v>
      </c>
    </row>
    <row r="68" spans="1:8" ht="16">
      <c r="A68" s="23"/>
      <c r="B68" s="278" t="s">
        <v>156</v>
      </c>
      <c r="C68" s="279"/>
      <c r="D68" s="279"/>
      <c r="E68" s="279"/>
      <c r="F68" s="280"/>
      <c r="G68" s="277"/>
      <c r="H68" s="277"/>
    </row>
    <row r="69" spans="1:8" ht="16">
      <c r="A69" s="23"/>
      <c r="B69" s="265" t="s">
        <v>157</v>
      </c>
      <c r="C69" s="266"/>
      <c r="D69" s="266"/>
      <c r="E69" s="266"/>
      <c r="F69" s="267"/>
      <c r="G69" s="282">
        <f>'Balance Sheet'!D6/('Balance Sheet'!D29+'Balance Sheet'!D30)</f>
        <v>0.76155053932214956</v>
      </c>
      <c r="H69" s="282">
        <f>'Balance Sheet'!H6/('Balance Sheet'!H29+'Balance Sheet'!H30)</f>
        <v>0.56762177574085915</v>
      </c>
    </row>
    <row r="70" spans="1:8" ht="16">
      <c r="A70" s="23"/>
      <c r="B70" s="270" t="s">
        <v>158</v>
      </c>
      <c r="C70" s="271"/>
      <c r="D70" s="271"/>
      <c r="E70" s="271"/>
      <c r="F70" s="272"/>
      <c r="G70" s="283"/>
      <c r="H70" s="283"/>
    </row>
    <row r="71" spans="1:8" ht="16">
      <c r="A71" s="23"/>
      <c r="B71" s="273" t="s">
        <v>159</v>
      </c>
      <c r="C71" s="274"/>
      <c r="D71" s="274"/>
      <c r="E71" s="274"/>
      <c r="F71" s="275"/>
      <c r="G71" s="276">
        <f>'Balance Sheet'!C26/'Balance Sheet'!C52</f>
        <v>0.8544184346521837</v>
      </c>
      <c r="H71" s="276">
        <f>'Balance Sheet'!G26/'Balance Sheet'!G52</f>
        <v>0.82221964989697449</v>
      </c>
    </row>
    <row r="72" spans="1:8" ht="16">
      <c r="A72" s="23"/>
      <c r="B72" s="278" t="s">
        <v>160</v>
      </c>
      <c r="C72" s="279"/>
      <c r="D72" s="279"/>
      <c r="E72" s="279"/>
      <c r="F72" s="280"/>
      <c r="G72" s="277"/>
      <c r="H72" s="277"/>
    </row>
    <row r="73" spans="1:8" ht="16">
      <c r="A73" s="23"/>
      <c r="B73" s="179" t="s">
        <v>161</v>
      </c>
      <c r="C73" s="180"/>
      <c r="D73" s="181"/>
      <c r="E73" s="181"/>
      <c r="F73" s="181"/>
      <c r="G73" s="306">
        <f>'Balance Sheet'!D6/'Balance Sheet'!D26</f>
        <v>0.5906778032219091</v>
      </c>
      <c r="H73" s="306">
        <f>'Balance Sheet'!H6/'Balance Sheet'!H26</f>
        <v>0.45213597385402982</v>
      </c>
    </row>
    <row r="74" spans="1:8" ht="16">
      <c r="A74" s="23"/>
      <c r="B74" s="270" t="s">
        <v>162</v>
      </c>
      <c r="C74" s="271"/>
      <c r="D74" s="271"/>
      <c r="E74" s="271"/>
      <c r="F74" s="272"/>
      <c r="G74" s="307"/>
      <c r="H74" s="307"/>
    </row>
    <row r="75" spans="1:8" ht="16">
      <c r="A75" s="23"/>
      <c r="B75" s="273" t="s">
        <v>445</v>
      </c>
      <c r="C75" s="274"/>
      <c r="D75" s="274"/>
      <c r="E75" s="274"/>
      <c r="F75" s="275"/>
      <c r="G75" s="276">
        <f>Terms!C13/Terms!C23</f>
        <v>1.4444385151941856</v>
      </c>
      <c r="H75" s="276">
        <f>Terms!C33/Terms!C34</f>
        <v>0.65195064658566082</v>
      </c>
    </row>
    <row r="76" spans="1:8" ht="16">
      <c r="A76" s="23"/>
      <c r="B76" s="278" t="s">
        <v>163</v>
      </c>
      <c r="C76" s="279"/>
      <c r="D76" s="279"/>
      <c r="E76" s="279"/>
      <c r="F76" s="280"/>
      <c r="G76" s="281"/>
      <c r="H76" s="281"/>
    </row>
    <row r="77" spans="1:8" ht="16">
      <c r="A77" s="23"/>
      <c r="B77" s="265" t="s">
        <v>164</v>
      </c>
      <c r="C77" s="266"/>
      <c r="D77" s="266"/>
      <c r="E77" s="266"/>
      <c r="F77" s="267"/>
      <c r="G77" s="306" t="s">
        <v>446</v>
      </c>
      <c r="H77" s="306" t="s">
        <v>446</v>
      </c>
    </row>
    <row r="78" spans="1:8" ht="16">
      <c r="A78" s="23"/>
      <c r="B78" s="270" t="s">
        <v>165</v>
      </c>
      <c r="C78" s="271"/>
      <c r="D78" s="271"/>
      <c r="E78" s="271"/>
      <c r="F78" s="272"/>
      <c r="G78" s="285"/>
      <c r="H78" s="285"/>
    </row>
    <row r="79" spans="1:8" ht="16">
      <c r="A79" s="23"/>
      <c r="B79" s="184" t="s">
        <v>166</v>
      </c>
      <c r="C79" s="185"/>
      <c r="D79" s="186"/>
      <c r="E79" s="186"/>
      <c r="F79" s="186"/>
      <c r="G79" s="308" t="s">
        <v>446</v>
      </c>
      <c r="H79" s="308" t="s">
        <v>446</v>
      </c>
    </row>
    <row r="80" spans="1:8" ht="16">
      <c r="A80" s="23"/>
      <c r="B80" s="278" t="s">
        <v>167</v>
      </c>
      <c r="C80" s="279"/>
      <c r="D80" s="279"/>
      <c r="E80" s="279"/>
      <c r="F80" s="280"/>
      <c r="G80" s="287"/>
      <c r="H80" s="287"/>
    </row>
    <row r="81" spans="1:8" ht="16">
      <c r="A81" s="23"/>
      <c r="B81" s="25"/>
      <c r="G81" s="29"/>
      <c r="H81" s="29"/>
    </row>
    <row r="82" spans="1:8">
      <c r="A82" s="22"/>
      <c r="B82" s="22"/>
      <c r="C82" s="22"/>
      <c r="D82" s="22"/>
      <c r="E82" s="22"/>
      <c r="F82" s="22"/>
      <c r="G82" s="22"/>
      <c r="H82" s="22"/>
    </row>
    <row r="83" spans="1:8" ht="16">
      <c r="A83" s="23" t="s">
        <v>168</v>
      </c>
      <c r="B83" s="24"/>
      <c r="C83" s="25"/>
      <c r="D83" s="26"/>
      <c r="E83" s="26"/>
      <c r="F83" s="26"/>
      <c r="G83" s="26"/>
      <c r="H83" s="26"/>
    </row>
    <row r="84" spans="1:8" ht="16">
      <c r="A84" s="23"/>
      <c r="B84" s="265" t="s">
        <v>169</v>
      </c>
      <c r="C84" s="266"/>
      <c r="D84" s="266"/>
      <c r="E84" s="266"/>
      <c r="F84" s="267"/>
      <c r="G84" s="306">
        <f>'Balance Sheet'!D17/'Balance Sheet'!D26</f>
        <v>0.37558878704276255</v>
      </c>
      <c r="H84" s="306">
        <f>'Balance Sheet'!H17/'Balance Sheet'!H26</f>
        <v>0.5283606642230968</v>
      </c>
    </row>
    <row r="85" spans="1:8" ht="16">
      <c r="A85" s="23"/>
      <c r="B85" s="270" t="s">
        <v>170</v>
      </c>
      <c r="C85" s="271"/>
      <c r="D85" s="271"/>
      <c r="E85" s="271"/>
      <c r="F85" s="272"/>
      <c r="G85" s="307"/>
      <c r="H85" s="307"/>
    </row>
    <row r="86" spans="1:8" ht="16">
      <c r="A86" s="23"/>
      <c r="B86" s="273" t="s">
        <v>171</v>
      </c>
      <c r="C86" s="274"/>
      <c r="D86" s="274"/>
      <c r="E86" s="274"/>
      <c r="F86" s="275"/>
      <c r="G86" s="290">
        <f>'Balance Sheet'!D17/'Balance Sheet'!D26</f>
        <v>0.37558878704276255</v>
      </c>
      <c r="H86" s="290">
        <f>'Balance Sheet'!H17/'Balance Sheet'!H26</f>
        <v>0.5283606642230968</v>
      </c>
    </row>
    <row r="87" spans="1:8" ht="16">
      <c r="A87" s="23"/>
      <c r="B87" s="278" t="s">
        <v>172</v>
      </c>
      <c r="C87" s="279"/>
      <c r="D87" s="279"/>
      <c r="E87" s="279"/>
      <c r="F87" s="280"/>
      <c r="G87" s="295"/>
      <c r="H87" s="295"/>
    </row>
    <row r="88" spans="1:8" ht="16">
      <c r="A88" s="23"/>
      <c r="B88" s="265" t="s">
        <v>173</v>
      </c>
      <c r="C88" s="266"/>
      <c r="D88" s="266"/>
      <c r="E88" s="266"/>
      <c r="F88" s="267"/>
      <c r="G88" s="288">
        <f>'Off-Balance Sheet Items'!F3/'Balance Sheet'!D26</f>
        <v>1.58322821098922</v>
      </c>
      <c r="H88" s="288">
        <f>'Off-Balance Sheet Items'!I3/'Balance Sheet'!H26</f>
        <v>2.6362713907184352</v>
      </c>
    </row>
    <row r="89" spans="1:8" ht="16">
      <c r="A89" s="23"/>
      <c r="B89" s="270" t="s">
        <v>174</v>
      </c>
      <c r="C89" s="271"/>
      <c r="D89" s="271"/>
      <c r="E89" s="271"/>
      <c r="F89" s="272"/>
      <c r="G89" s="294"/>
      <c r="H89" s="294"/>
    </row>
    <row r="90" spans="1:8" ht="16">
      <c r="A90" s="23"/>
      <c r="B90" s="273" t="s">
        <v>175</v>
      </c>
      <c r="C90" s="274"/>
      <c r="D90" s="274"/>
      <c r="E90" s="274"/>
      <c r="F90" s="275"/>
      <c r="G90" s="311">
        <f>'Balance Sheet'!D19/'Balance Sheet'!D17</f>
        <v>2.5407288572623643E-2</v>
      </c>
      <c r="H90" s="311">
        <f>'Balance Sheet'!H19/'Balance Sheet'!H17</f>
        <v>2.3777394794104869E-2</v>
      </c>
    </row>
    <row r="91" spans="1:8" ht="16">
      <c r="A91" s="23"/>
      <c r="B91" s="278" t="s">
        <v>176</v>
      </c>
      <c r="C91" s="279"/>
      <c r="D91" s="279"/>
      <c r="E91" s="279"/>
      <c r="F91" s="280"/>
      <c r="G91" s="312"/>
      <c r="H91" s="312"/>
    </row>
    <row r="92" spans="1:8" ht="16">
      <c r="A92" s="23"/>
      <c r="B92" s="265" t="s">
        <v>177</v>
      </c>
      <c r="C92" s="266"/>
      <c r="D92" s="266"/>
      <c r="E92" s="266"/>
      <c r="F92" s="267"/>
      <c r="G92" s="268">
        <f>'Balance Sheet'!D20/'Balance Sheet'!D19</f>
        <v>0.97241961364536234</v>
      </c>
      <c r="H92" s="268">
        <f>'Balance Sheet'!H20/'Balance Sheet'!H19</f>
        <v>0.815778359658755</v>
      </c>
    </row>
    <row r="93" spans="1:8" ht="16">
      <c r="A93" s="23"/>
      <c r="B93" s="270" t="s">
        <v>178</v>
      </c>
      <c r="C93" s="271"/>
      <c r="D93" s="271"/>
      <c r="E93" s="271"/>
      <c r="F93" s="272"/>
      <c r="G93" s="269"/>
      <c r="H93" s="269"/>
    </row>
    <row r="94" spans="1:8" ht="16">
      <c r="A94" s="23"/>
      <c r="B94" s="273" t="s">
        <v>179</v>
      </c>
      <c r="C94" s="274"/>
      <c r="D94" s="274"/>
      <c r="E94" s="274"/>
      <c r="F94" s="275"/>
      <c r="G94" s="276">
        <f>('Balance Sheet'!D39+'Balance Sheet'!D25+'Balance Sheet'!D6+'Balance Sheet'!D21+'Balance Sheet'!D22)/'Balance Sheet'!D26</f>
        <v>0.78850975244023536</v>
      </c>
      <c r="H94" s="276">
        <f>('Balance Sheet'!H39+'Balance Sheet'!H25+'Balance Sheet'!H6+'Balance Sheet'!H21+'Balance Sheet'!H22)/'Balance Sheet'!H26</f>
        <v>0.63914276419896132</v>
      </c>
    </row>
    <row r="95" spans="1:8" ht="16">
      <c r="A95" s="23"/>
      <c r="B95" s="278" t="s">
        <v>180</v>
      </c>
      <c r="C95" s="279"/>
      <c r="D95" s="279"/>
      <c r="E95" s="279"/>
      <c r="F95" s="280"/>
      <c r="G95" s="277"/>
      <c r="H95" s="277"/>
    </row>
    <row r="96" spans="1:8" ht="16">
      <c r="A96" s="23"/>
      <c r="B96" s="265" t="s">
        <v>181</v>
      </c>
      <c r="C96" s="266"/>
      <c r="D96" s="266"/>
      <c r="E96" s="266"/>
      <c r="F96" s="267"/>
      <c r="G96" s="268">
        <f>('Balance Sheet'!D33+'Balance Sheet'!D38+'Balance Sheet'!D37-('Balance Sheet'!D26-'Balance Sheet'!D17))/'Balance Sheet'!D17</f>
        <v>-1.5652736523870789</v>
      </c>
      <c r="H96" s="268">
        <f>('Balance Sheet'!H33+'Balance Sheet'!H38+'Balance Sheet'!H37-('Balance Sheet'!H26-'Balance Sheet'!H17))/'Balance Sheet'!H17</f>
        <v>-0.83677211561485132</v>
      </c>
    </row>
    <row r="97" spans="1:8" ht="16">
      <c r="A97" s="23"/>
      <c r="B97" s="270" t="s">
        <v>182</v>
      </c>
      <c r="C97" s="271"/>
      <c r="D97" s="271"/>
      <c r="E97" s="271"/>
      <c r="F97" s="272"/>
      <c r="G97" s="269"/>
      <c r="H97" s="269"/>
    </row>
    <row r="98" spans="1:8" ht="16">
      <c r="A98" s="23"/>
      <c r="B98" s="273" t="s">
        <v>183</v>
      </c>
      <c r="C98" s="274"/>
      <c r="D98" s="274"/>
      <c r="E98" s="274"/>
      <c r="F98" s="275"/>
      <c r="G98" s="276">
        <f>'Balance Sheet'!D20/(('Balance Sheet'!D17+'Balance Sheet'!H17)/2)</f>
        <v>2.2601142637943022E-2</v>
      </c>
      <c r="H98" s="276">
        <f>'Balance Sheet'!H20/'Balance Sheet'!H17</f>
        <v>1.939708412209349E-2</v>
      </c>
    </row>
    <row r="99" spans="1:8" ht="16">
      <c r="A99" s="23"/>
      <c r="B99" s="278" t="s">
        <v>184</v>
      </c>
      <c r="C99" s="279"/>
      <c r="D99" s="279"/>
      <c r="E99" s="279"/>
      <c r="F99" s="280"/>
      <c r="G99" s="281"/>
      <c r="H99" s="281"/>
    </row>
    <row r="100" spans="1:8" ht="16">
      <c r="A100" s="23"/>
      <c r="B100" s="265" t="s">
        <v>185</v>
      </c>
      <c r="C100" s="266"/>
      <c r="D100" s="266"/>
      <c r="E100" s="266"/>
      <c r="F100" s="267"/>
      <c r="G100" s="282">
        <f>'Balance Sheet'!D19/(('Balance Sheet'!D17+'Balance Sheet'!H17)/2)</f>
        <v>2.3242170685160178E-2</v>
      </c>
      <c r="H100" s="282">
        <f>'Balance Sheet'!H19/'Balance Sheet'!H17</f>
        <v>2.3777394794104869E-2</v>
      </c>
    </row>
    <row r="101" spans="1:8" ht="16">
      <c r="A101" s="23"/>
      <c r="B101" s="270" t="s">
        <v>186</v>
      </c>
      <c r="C101" s="271"/>
      <c r="D101" s="271"/>
      <c r="E101" s="271"/>
      <c r="F101" s="272"/>
      <c r="G101" s="309"/>
      <c r="H101" s="309"/>
    </row>
    <row r="102" spans="1:8" ht="16">
      <c r="A102" s="23"/>
      <c r="B102" s="273" t="s">
        <v>187</v>
      </c>
      <c r="C102" s="274"/>
      <c r="D102" s="274"/>
      <c r="E102" s="274"/>
      <c r="F102" s="275"/>
      <c r="G102" s="276">
        <f>('Balance Sheet'!D26-'Balance Sheet'!D17)/'Balance Sheet'!D26</f>
        <v>0.62441121295723745</v>
      </c>
      <c r="H102" s="276">
        <f>('Balance Sheet'!H26-'Balance Sheet'!H17)/'Balance Sheet'!H26</f>
        <v>0.47163933577690326</v>
      </c>
    </row>
    <row r="103" spans="1:8" ht="16">
      <c r="A103" s="23"/>
      <c r="B103" s="278" t="s">
        <v>188</v>
      </c>
      <c r="C103" s="279"/>
      <c r="D103" s="279"/>
      <c r="E103" s="279"/>
      <c r="F103" s="280"/>
      <c r="G103" s="281"/>
      <c r="H103" s="281"/>
    </row>
    <row r="104" spans="1:8" ht="16">
      <c r="A104" s="23"/>
      <c r="B104" s="265" t="s">
        <v>189</v>
      </c>
      <c r="C104" s="266"/>
      <c r="D104" s="266"/>
      <c r="E104" s="266"/>
      <c r="F104" s="267"/>
      <c r="G104" s="306" t="s">
        <v>446</v>
      </c>
      <c r="H104" s="306" t="s">
        <v>446</v>
      </c>
    </row>
    <row r="105" spans="1:8" ht="16">
      <c r="A105" s="23"/>
      <c r="B105" s="270" t="s">
        <v>190</v>
      </c>
      <c r="C105" s="271"/>
      <c r="D105" s="271"/>
      <c r="E105" s="271"/>
      <c r="F105" s="272"/>
      <c r="G105" s="285"/>
      <c r="H105" s="285"/>
    </row>
    <row r="106" spans="1:8" ht="16">
      <c r="A106" s="23"/>
      <c r="B106" s="24"/>
      <c r="C106" s="25"/>
      <c r="D106" s="26"/>
      <c r="E106" s="26"/>
      <c r="F106" s="26"/>
      <c r="G106" s="28"/>
      <c r="H106" s="28"/>
    </row>
    <row r="107" spans="1:8" ht="16">
      <c r="A107" s="23"/>
      <c r="B107" s="24"/>
      <c r="C107" s="25"/>
      <c r="D107" s="26"/>
      <c r="E107" s="26"/>
      <c r="F107" s="26"/>
      <c r="G107" s="28"/>
      <c r="H107" s="28"/>
    </row>
    <row r="108" spans="1:8" ht="16">
      <c r="A108" s="23" t="s">
        <v>191</v>
      </c>
      <c r="B108" s="24"/>
      <c r="C108" s="25"/>
      <c r="D108" s="26"/>
      <c r="E108" s="26"/>
      <c r="F108" s="26"/>
      <c r="G108" s="26"/>
      <c r="H108" s="26"/>
    </row>
    <row r="109" spans="1:8" ht="16">
      <c r="A109" s="23"/>
      <c r="B109" s="273" t="s">
        <v>192</v>
      </c>
      <c r="C109" s="274"/>
      <c r="D109" s="274"/>
      <c r="E109" s="274"/>
      <c r="F109" s="275"/>
      <c r="G109" s="276">
        <f>'Off-Balance Sheet Items'!F3/'Balance Sheet'!D17</f>
        <v>4.2153234218064179</v>
      </c>
      <c r="H109" s="276">
        <f>'Off-Balance Sheet Items'!I3/'Balance Sheet'!H17</f>
        <v>4.9895300108966616</v>
      </c>
    </row>
    <row r="110" spans="1:8" ht="16">
      <c r="A110" s="23"/>
      <c r="B110" s="278" t="s">
        <v>193</v>
      </c>
      <c r="C110" s="279"/>
      <c r="D110" s="279"/>
      <c r="E110" s="279"/>
      <c r="F110" s="280"/>
      <c r="G110" s="277"/>
      <c r="H110" s="277"/>
    </row>
    <row r="111" spans="1:8" ht="16">
      <c r="A111" s="23"/>
      <c r="B111" s="265" t="s">
        <v>194</v>
      </c>
      <c r="C111" s="266"/>
      <c r="D111" s="266"/>
      <c r="E111" s="266"/>
      <c r="F111" s="267"/>
      <c r="G111" s="268">
        <f>'Off-Balance Sheet Items'!F3/'Balance Sheet'!D26</f>
        <v>1.58322821098922</v>
      </c>
      <c r="H111" s="268">
        <f>'Off-Balance Sheet Items'!I3/'Balance Sheet'!H26</f>
        <v>2.6362713907184352</v>
      </c>
    </row>
    <row r="112" spans="1:8" ht="16">
      <c r="A112" s="23"/>
      <c r="B112" s="270" t="s">
        <v>195</v>
      </c>
      <c r="C112" s="271"/>
      <c r="D112" s="271"/>
      <c r="E112" s="271"/>
      <c r="F112" s="272"/>
      <c r="G112" s="269"/>
      <c r="H112" s="269"/>
    </row>
    <row r="113" spans="1:8" ht="16">
      <c r="A113" s="23"/>
      <c r="B113" s="273" t="s">
        <v>196</v>
      </c>
      <c r="C113" s="274"/>
      <c r="D113" s="274"/>
      <c r="E113" s="274"/>
      <c r="F113" s="275"/>
      <c r="G113" s="308" t="s">
        <v>446</v>
      </c>
      <c r="H113" s="308" t="s">
        <v>446</v>
      </c>
    </row>
    <row r="114" spans="1:8" ht="16">
      <c r="A114" s="23"/>
      <c r="B114" s="278" t="s">
        <v>197</v>
      </c>
      <c r="C114" s="279"/>
      <c r="D114" s="279"/>
      <c r="E114" s="279"/>
      <c r="F114" s="280"/>
      <c r="G114" s="310"/>
      <c r="H114" s="310"/>
    </row>
  </sheetData>
  <mergeCells count="193">
    <mergeCell ref="I36:I37"/>
    <mergeCell ref="H102:H103"/>
    <mergeCell ref="H104:H105"/>
    <mergeCell ref="H109:H110"/>
    <mergeCell ref="H111:H112"/>
    <mergeCell ref="H113:H114"/>
    <mergeCell ref="G62:G63"/>
    <mergeCell ref="H62:H63"/>
    <mergeCell ref="H90:H91"/>
    <mergeCell ref="H92:H93"/>
    <mergeCell ref="H94:H95"/>
    <mergeCell ref="H96:H97"/>
    <mergeCell ref="H98:H99"/>
    <mergeCell ref="H100:H101"/>
    <mergeCell ref="H75:H76"/>
    <mergeCell ref="H77:H78"/>
    <mergeCell ref="H79:H80"/>
    <mergeCell ref="H84:H85"/>
    <mergeCell ref="H86:H87"/>
    <mergeCell ref="H88:H89"/>
    <mergeCell ref="H60:H61"/>
    <mergeCell ref="H65:H66"/>
    <mergeCell ref="H67:H68"/>
    <mergeCell ref="H69:H70"/>
    <mergeCell ref="H71:H72"/>
    <mergeCell ref="H73:H74"/>
    <mergeCell ref="H47:H48"/>
    <mergeCell ref="H49:H50"/>
    <mergeCell ref="H51:H52"/>
    <mergeCell ref="H53:H54"/>
    <mergeCell ref="H55:H56"/>
    <mergeCell ref="H57:H59"/>
    <mergeCell ref="H32:H33"/>
    <mergeCell ref="H34:H35"/>
    <mergeCell ref="H36:H37"/>
    <mergeCell ref="H38:H39"/>
    <mergeCell ref="H40:H41"/>
    <mergeCell ref="H45:H46"/>
    <mergeCell ref="H20:H21"/>
    <mergeCell ref="H22:H23"/>
    <mergeCell ref="H24:H25"/>
    <mergeCell ref="H26:H27"/>
    <mergeCell ref="H28:H29"/>
    <mergeCell ref="H30:H31"/>
    <mergeCell ref="B113:F113"/>
    <mergeCell ref="G113:G114"/>
    <mergeCell ref="B114:F114"/>
    <mergeCell ref="B111:F111"/>
    <mergeCell ref="G111:G112"/>
    <mergeCell ref="B112:F112"/>
    <mergeCell ref="B95:F95"/>
    <mergeCell ref="B96:F96"/>
    <mergeCell ref="G96:G97"/>
    <mergeCell ref="B97:F97"/>
    <mergeCell ref="B90:F90"/>
    <mergeCell ref="G90:G91"/>
    <mergeCell ref="B91:F91"/>
    <mergeCell ref="B92:F92"/>
    <mergeCell ref="G92:G93"/>
    <mergeCell ref="B93:F93"/>
    <mergeCell ref="B86:F86"/>
    <mergeCell ref="G86:G87"/>
    <mergeCell ref="H6:H7"/>
    <mergeCell ref="H8:H9"/>
    <mergeCell ref="H10:H11"/>
    <mergeCell ref="H12:H13"/>
    <mergeCell ref="H14:H15"/>
    <mergeCell ref="H16:H17"/>
    <mergeCell ref="H18:H19"/>
    <mergeCell ref="B109:F109"/>
    <mergeCell ref="G109:G110"/>
    <mergeCell ref="B110:F110"/>
    <mergeCell ref="B102:F102"/>
    <mergeCell ref="G102:G103"/>
    <mergeCell ref="B103:F103"/>
    <mergeCell ref="B104:F104"/>
    <mergeCell ref="G104:G105"/>
    <mergeCell ref="B105:F105"/>
    <mergeCell ref="B98:F98"/>
    <mergeCell ref="G98:G99"/>
    <mergeCell ref="B99:F99"/>
    <mergeCell ref="B100:F100"/>
    <mergeCell ref="G100:G101"/>
    <mergeCell ref="B101:F101"/>
    <mergeCell ref="B94:F94"/>
    <mergeCell ref="G94:G95"/>
    <mergeCell ref="B87:F87"/>
    <mergeCell ref="B88:F88"/>
    <mergeCell ref="G88:G89"/>
    <mergeCell ref="B89:F89"/>
    <mergeCell ref="B77:F77"/>
    <mergeCell ref="G77:G78"/>
    <mergeCell ref="B78:F78"/>
    <mergeCell ref="G79:G80"/>
    <mergeCell ref="B80:F80"/>
    <mergeCell ref="B84:F84"/>
    <mergeCell ref="G84:G85"/>
    <mergeCell ref="B85:F85"/>
    <mergeCell ref="B71:F71"/>
    <mergeCell ref="G71:G72"/>
    <mergeCell ref="B72:F72"/>
    <mergeCell ref="G73:G74"/>
    <mergeCell ref="B74:F74"/>
    <mergeCell ref="B75:F75"/>
    <mergeCell ref="G75:G76"/>
    <mergeCell ref="B76:F76"/>
    <mergeCell ref="B67:F67"/>
    <mergeCell ref="G67:G68"/>
    <mergeCell ref="B68:F68"/>
    <mergeCell ref="B69:F69"/>
    <mergeCell ref="G69:G70"/>
    <mergeCell ref="B70:F70"/>
    <mergeCell ref="B60:F60"/>
    <mergeCell ref="G60:G61"/>
    <mergeCell ref="B61:F61"/>
    <mergeCell ref="B62:F62"/>
    <mergeCell ref="B63:F63"/>
    <mergeCell ref="G65:G66"/>
    <mergeCell ref="B55:F55"/>
    <mergeCell ref="G55:G56"/>
    <mergeCell ref="B56:F56"/>
    <mergeCell ref="G57:G59"/>
    <mergeCell ref="B58:F58"/>
    <mergeCell ref="B59:F59"/>
    <mergeCell ref="G49:G50"/>
    <mergeCell ref="B50:F50"/>
    <mergeCell ref="B51:F51"/>
    <mergeCell ref="G51:G52"/>
    <mergeCell ref="B52:F52"/>
    <mergeCell ref="B53:F53"/>
    <mergeCell ref="G53:G54"/>
    <mergeCell ref="B54:F54"/>
    <mergeCell ref="B45:F45"/>
    <mergeCell ref="G45:G46"/>
    <mergeCell ref="B46:F46"/>
    <mergeCell ref="B47:F47"/>
    <mergeCell ref="G47:G48"/>
    <mergeCell ref="B48:F48"/>
    <mergeCell ref="B38:F38"/>
    <mergeCell ref="G38:G39"/>
    <mergeCell ref="B39:F39"/>
    <mergeCell ref="B40:F40"/>
    <mergeCell ref="G40:G41"/>
    <mergeCell ref="B41:F41"/>
    <mergeCell ref="B34:F34"/>
    <mergeCell ref="G34:G35"/>
    <mergeCell ref="B35:F35"/>
    <mergeCell ref="B36:F36"/>
    <mergeCell ref="G36:G37"/>
    <mergeCell ref="B37:F37"/>
    <mergeCell ref="B30:F30"/>
    <mergeCell ref="G30:G31"/>
    <mergeCell ref="B31:F31"/>
    <mergeCell ref="B32:F32"/>
    <mergeCell ref="G32:G33"/>
    <mergeCell ref="B33:F33"/>
    <mergeCell ref="B26:F26"/>
    <mergeCell ref="G26:G27"/>
    <mergeCell ref="B27:F27"/>
    <mergeCell ref="B28:F28"/>
    <mergeCell ref="G28:G29"/>
    <mergeCell ref="B29:F29"/>
    <mergeCell ref="B22:F22"/>
    <mergeCell ref="G22:G23"/>
    <mergeCell ref="B23:F23"/>
    <mergeCell ref="B24:F24"/>
    <mergeCell ref="G24:G25"/>
    <mergeCell ref="B25:F25"/>
    <mergeCell ref="B18:F18"/>
    <mergeCell ref="G18:G19"/>
    <mergeCell ref="B19:F19"/>
    <mergeCell ref="B20:F20"/>
    <mergeCell ref="G20:G21"/>
    <mergeCell ref="B21:F21"/>
    <mergeCell ref="B16:F16"/>
    <mergeCell ref="G16:G17"/>
    <mergeCell ref="B17:F17"/>
    <mergeCell ref="B10:F10"/>
    <mergeCell ref="G10:G11"/>
    <mergeCell ref="B11:F11"/>
    <mergeCell ref="B12:F12"/>
    <mergeCell ref="G12:G13"/>
    <mergeCell ref="B13:F13"/>
    <mergeCell ref="B3:E3"/>
    <mergeCell ref="B6:F6"/>
    <mergeCell ref="G6:G7"/>
    <mergeCell ref="B7:F7"/>
    <mergeCell ref="B8:F8"/>
    <mergeCell ref="G8:G9"/>
    <mergeCell ref="B9:F9"/>
    <mergeCell ref="B14:F14"/>
    <mergeCell ref="G14:G15"/>
    <mergeCell ref="B15:F15"/>
  </mergeCells>
  <pageMargins left="0.75" right="0.75" top="1" bottom="1" header="0.5" footer="0.5"/>
  <pageSetup paperSize="9" orientation="portrait" horizontalDpi="4294967293"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L56"/>
  <sheetViews>
    <sheetView showGridLines="0" zoomScale="10" zoomScaleNormal="85" workbookViewId="0">
      <pane xSplit="1" ySplit="4" topLeftCell="B5" activePane="bottomRight" state="frozen"/>
      <selection pane="topRight" activeCell="B1" sqref="B1"/>
      <selection pane="bottomLeft" activeCell="A5" sqref="A5"/>
      <selection pane="bottomRight" activeCell="A2" sqref="A2"/>
    </sheetView>
  </sheetViews>
  <sheetFormatPr baseColWidth="10" defaultColWidth="9" defaultRowHeight="14"/>
  <cols>
    <col min="1" max="1" width="84.3984375" style="2" customWidth="1"/>
    <col min="2" max="2" width="13.3984375" style="2" bestFit="1" customWidth="1"/>
    <col min="3" max="3" width="13.59765625" style="2" customWidth="1"/>
    <col min="4" max="4" width="14.796875" style="2" bestFit="1" customWidth="1"/>
    <col min="5" max="5" width="5.796875" style="2" customWidth="1"/>
    <col min="6" max="6" width="13.3984375" style="2" bestFit="1" customWidth="1"/>
    <col min="7" max="7" width="11.796875" style="2" bestFit="1" customWidth="1"/>
    <col min="8" max="8" width="15.19921875" style="2" customWidth="1"/>
    <col min="9" max="9" width="5.796875" style="2" customWidth="1"/>
    <col min="10" max="10" width="15.59765625" style="5" customWidth="1"/>
    <col min="11" max="11" width="3.3984375" style="1" customWidth="1"/>
    <col min="12" max="12" width="18.59765625" style="17" customWidth="1"/>
    <col min="13" max="16384" width="9" style="1"/>
  </cols>
  <sheetData>
    <row r="1" spans="1:12" s="164" customFormat="1" ht="16">
      <c r="A1" s="224" t="s">
        <v>613</v>
      </c>
      <c r="B1" s="165"/>
      <c r="C1" s="165"/>
      <c r="D1" s="165"/>
      <c r="E1" s="165"/>
      <c r="F1" s="165"/>
      <c r="G1" s="165"/>
      <c r="H1" s="165"/>
      <c r="I1" s="165"/>
      <c r="J1" s="166"/>
    </row>
    <row r="2" spans="1:12" s="164" customFormat="1" ht="16">
      <c r="A2" s="224" t="s">
        <v>92</v>
      </c>
      <c r="B2" s="165"/>
      <c r="C2" s="165"/>
      <c r="D2" s="165"/>
      <c r="E2" s="165"/>
      <c r="F2" s="165"/>
      <c r="G2" s="165"/>
      <c r="H2" s="165"/>
      <c r="I2" s="167"/>
      <c r="J2" s="166"/>
    </row>
    <row r="3" spans="1:12" s="164" customFormat="1" ht="20.25" customHeight="1">
      <c r="A3" s="168" t="s">
        <v>93</v>
      </c>
      <c r="B3" s="165"/>
      <c r="C3" s="165"/>
      <c r="D3" s="165"/>
      <c r="E3" s="165"/>
      <c r="F3" s="165"/>
      <c r="G3" s="165"/>
      <c r="H3" s="165"/>
      <c r="I3" s="169"/>
      <c r="J3" s="316" t="s">
        <v>608</v>
      </c>
      <c r="L3" s="318" t="s">
        <v>51</v>
      </c>
    </row>
    <row r="4" spans="1:12" s="164" customFormat="1" ht="17.25" customHeight="1">
      <c r="A4" s="160" t="s">
        <v>96</v>
      </c>
      <c r="B4" s="315" t="s">
        <v>50</v>
      </c>
      <c r="C4" s="315"/>
      <c r="D4" s="315"/>
      <c r="E4" s="161"/>
      <c r="F4" s="315" t="s">
        <v>95</v>
      </c>
      <c r="G4" s="315"/>
      <c r="H4" s="315"/>
      <c r="I4" s="162"/>
      <c r="J4" s="317"/>
      <c r="K4" s="163"/>
      <c r="L4" s="319"/>
    </row>
    <row r="5" spans="1:12" s="121" customFormat="1" ht="19.5" customHeight="1">
      <c r="A5" s="117" t="s">
        <v>9</v>
      </c>
      <c r="B5" s="118" t="s">
        <v>48</v>
      </c>
      <c r="C5" s="118" t="s">
        <v>94</v>
      </c>
      <c r="D5" s="119" t="s">
        <v>49</v>
      </c>
      <c r="E5" s="119"/>
      <c r="F5" s="118" t="s">
        <v>48</v>
      </c>
      <c r="G5" s="118" t="s">
        <v>94</v>
      </c>
      <c r="H5" s="119" t="s">
        <v>49</v>
      </c>
      <c r="I5" s="119"/>
      <c r="J5" s="120"/>
    </row>
    <row r="6" spans="1:12" s="164" customFormat="1" ht="15">
      <c r="A6" s="187" t="s">
        <v>2</v>
      </c>
      <c r="B6" s="188">
        <v>4428866</v>
      </c>
      <c r="C6" s="189">
        <v>1511775</v>
      </c>
      <c r="D6" s="190">
        <v>5940641</v>
      </c>
      <c r="E6" s="190"/>
      <c r="F6" s="189">
        <v>2684649</v>
      </c>
      <c r="G6" s="189">
        <v>1150055</v>
      </c>
      <c r="H6" s="190">
        <v>3834704</v>
      </c>
      <c r="I6" s="191"/>
      <c r="J6" s="166">
        <f>IFERROR(D6/H6-1,0)</f>
        <v>0.54917850243460764</v>
      </c>
      <c r="L6" s="192">
        <f t="shared" ref="L6:L13" si="0">D6/$D$6</f>
        <v>1</v>
      </c>
    </row>
    <row r="7" spans="1:12" s="121" customFormat="1" ht="15">
      <c r="A7" s="122" t="s">
        <v>3</v>
      </c>
      <c r="B7" s="123">
        <v>3684173</v>
      </c>
      <c r="C7" s="124">
        <v>1353996</v>
      </c>
      <c r="D7" s="125">
        <v>5038169</v>
      </c>
      <c r="E7" s="125"/>
      <c r="F7" s="124">
        <v>1200418</v>
      </c>
      <c r="G7" s="124">
        <v>1112843</v>
      </c>
      <c r="H7" s="125">
        <v>2313261</v>
      </c>
      <c r="I7" s="126"/>
      <c r="J7" s="120">
        <f t="shared" ref="J7:J26" si="1">IFERROR(D7/H7-1,0)</f>
        <v>1.177950953221448</v>
      </c>
      <c r="L7" s="127">
        <f t="shared" si="0"/>
        <v>0.84808508038105657</v>
      </c>
    </row>
    <row r="8" spans="1:12" s="164" customFormat="1" ht="15">
      <c r="A8" s="193" t="s">
        <v>4</v>
      </c>
      <c r="B8" s="194">
        <v>3573020</v>
      </c>
      <c r="C8" s="195">
        <v>1299578</v>
      </c>
      <c r="D8" s="195">
        <v>4872598</v>
      </c>
      <c r="E8" s="195"/>
      <c r="F8" s="195">
        <v>1194752</v>
      </c>
      <c r="G8" s="195">
        <v>1042650</v>
      </c>
      <c r="H8" s="195">
        <v>2237402</v>
      </c>
      <c r="I8" s="196"/>
      <c r="J8" s="166">
        <f t="shared" si="1"/>
        <v>1.1777928150596093</v>
      </c>
      <c r="L8" s="192">
        <f t="shared" si="0"/>
        <v>0.82021418227426968</v>
      </c>
    </row>
    <row r="9" spans="1:12" s="121" customFormat="1" ht="15">
      <c r="A9" s="128" t="s">
        <v>5</v>
      </c>
      <c r="B9" s="123">
        <v>111153</v>
      </c>
      <c r="C9" s="124">
        <v>54418</v>
      </c>
      <c r="D9" s="124">
        <v>165571</v>
      </c>
      <c r="E9" s="124"/>
      <c r="F9" s="124">
        <v>5666</v>
      </c>
      <c r="G9" s="124">
        <v>70193</v>
      </c>
      <c r="H9" s="124">
        <v>75859</v>
      </c>
      <c r="I9" s="129"/>
      <c r="J9" s="120">
        <f t="shared" si="1"/>
        <v>1.182615114884193</v>
      </c>
      <c r="L9" s="127">
        <f t="shared" si="0"/>
        <v>2.7870898106786793E-2</v>
      </c>
    </row>
    <row r="10" spans="1:12" s="164" customFormat="1" ht="15">
      <c r="A10" s="197" t="s">
        <v>6</v>
      </c>
      <c r="B10" s="194">
        <v>149989</v>
      </c>
      <c r="C10" s="198" t="s">
        <v>0</v>
      </c>
      <c r="D10" s="199">
        <v>149989</v>
      </c>
      <c r="E10" s="199"/>
      <c r="F10" s="195">
        <v>295136</v>
      </c>
      <c r="G10" s="198" t="s">
        <v>0</v>
      </c>
      <c r="H10" s="199">
        <v>295136</v>
      </c>
      <c r="I10" s="200"/>
      <c r="J10" s="166">
        <f t="shared" si="1"/>
        <v>-0.49179700206006727</v>
      </c>
      <c r="L10" s="192">
        <f t="shared" si="0"/>
        <v>2.5247948832457644E-2</v>
      </c>
    </row>
    <row r="11" spans="1:12" s="121" customFormat="1" ht="15">
      <c r="A11" s="128" t="s">
        <v>7</v>
      </c>
      <c r="B11" s="123">
        <v>149989</v>
      </c>
      <c r="C11" s="130" t="s">
        <v>0</v>
      </c>
      <c r="D11" s="124">
        <v>149989</v>
      </c>
      <c r="E11" s="124"/>
      <c r="F11" s="124">
        <v>295136</v>
      </c>
      <c r="G11" s="130" t="s">
        <v>0</v>
      </c>
      <c r="H11" s="124">
        <v>295136</v>
      </c>
      <c r="I11" s="129"/>
      <c r="J11" s="120">
        <f t="shared" si="1"/>
        <v>-0.49179700206006727</v>
      </c>
      <c r="L11" s="127">
        <f t="shared" si="0"/>
        <v>2.5247948832457644E-2</v>
      </c>
    </row>
    <row r="12" spans="1:12" s="164" customFormat="1" ht="15">
      <c r="A12" s="201" t="s">
        <v>8</v>
      </c>
      <c r="B12" s="194">
        <v>569708</v>
      </c>
      <c r="C12" s="198" t="s">
        <v>0</v>
      </c>
      <c r="D12" s="199">
        <v>569708</v>
      </c>
      <c r="E12" s="199"/>
      <c r="F12" s="195">
        <v>1168110</v>
      </c>
      <c r="G12" s="198" t="s">
        <v>0</v>
      </c>
      <c r="H12" s="199">
        <v>1168110</v>
      </c>
      <c r="I12" s="202"/>
      <c r="J12" s="166">
        <f t="shared" si="1"/>
        <v>-0.51228223369374459</v>
      </c>
      <c r="L12" s="192">
        <f t="shared" si="0"/>
        <v>9.59000888961309E-2</v>
      </c>
    </row>
    <row r="13" spans="1:12" s="121" customFormat="1" ht="15">
      <c r="A13" s="128" t="s">
        <v>7</v>
      </c>
      <c r="B13" s="123">
        <v>569708</v>
      </c>
      <c r="C13" s="130" t="s">
        <v>0</v>
      </c>
      <c r="D13" s="124">
        <v>569708</v>
      </c>
      <c r="E13" s="124"/>
      <c r="F13" s="124">
        <v>1167108</v>
      </c>
      <c r="G13" s="130" t="s">
        <v>0</v>
      </c>
      <c r="H13" s="124">
        <v>1167108</v>
      </c>
      <c r="I13" s="126"/>
      <c r="J13" s="120">
        <f t="shared" si="1"/>
        <v>-0.51186351220281234</v>
      </c>
      <c r="L13" s="127">
        <f t="shared" si="0"/>
        <v>9.59000888961309E-2</v>
      </c>
    </row>
    <row r="14" spans="1:12" s="164" customFormat="1" ht="15">
      <c r="A14" s="193" t="s">
        <v>10</v>
      </c>
      <c r="B14" s="198" t="s">
        <v>0</v>
      </c>
      <c r="C14" s="198" t="s">
        <v>0</v>
      </c>
      <c r="D14" s="203" t="s">
        <v>0</v>
      </c>
      <c r="E14" s="203"/>
      <c r="F14" s="195">
        <v>1002</v>
      </c>
      <c r="G14" s="198" t="s">
        <v>0</v>
      </c>
      <c r="H14" s="195">
        <v>1002</v>
      </c>
      <c r="I14" s="196"/>
      <c r="J14" s="166">
        <f t="shared" si="1"/>
        <v>0</v>
      </c>
      <c r="L14" s="192"/>
    </row>
    <row r="15" spans="1:12" s="121" customFormat="1" ht="15">
      <c r="A15" s="122" t="s">
        <v>11</v>
      </c>
      <c r="B15" s="123">
        <v>24996</v>
      </c>
      <c r="C15" s="124">
        <v>157779</v>
      </c>
      <c r="D15" s="125">
        <v>182775</v>
      </c>
      <c r="E15" s="125"/>
      <c r="F15" s="124">
        <v>20985</v>
      </c>
      <c r="G15" s="124">
        <v>37212</v>
      </c>
      <c r="H15" s="125">
        <v>58197</v>
      </c>
      <c r="I15" s="129"/>
      <c r="J15" s="120">
        <f t="shared" si="1"/>
        <v>2.1406258054538894</v>
      </c>
      <c r="L15" s="127">
        <f t="shared" ref="L15:L26" si="2">D15/$D$6</f>
        <v>3.0766881890354928E-2</v>
      </c>
    </row>
    <row r="16" spans="1:12" s="164" customFormat="1">
      <c r="A16" s="204" t="s">
        <v>12</v>
      </c>
      <c r="B16" s="194">
        <v>24996</v>
      </c>
      <c r="C16" s="195">
        <v>157779</v>
      </c>
      <c r="D16" s="195">
        <v>182775</v>
      </c>
      <c r="E16" s="195"/>
      <c r="F16" s="195">
        <v>20985</v>
      </c>
      <c r="G16" s="195">
        <v>37212</v>
      </c>
      <c r="H16" s="195">
        <v>58197</v>
      </c>
      <c r="I16" s="200"/>
      <c r="J16" s="166">
        <f t="shared" si="1"/>
        <v>2.1406258054538894</v>
      </c>
      <c r="L16" s="192">
        <f t="shared" si="2"/>
        <v>3.0766881890354928E-2</v>
      </c>
    </row>
    <row r="17" spans="1:12" s="121" customFormat="1" ht="15">
      <c r="A17" s="122" t="s">
        <v>13</v>
      </c>
      <c r="B17" s="123">
        <v>2033658</v>
      </c>
      <c r="C17" s="124">
        <v>1743762</v>
      </c>
      <c r="D17" s="125">
        <v>3777420</v>
      </c>
      <c r="E17" s="125"/>
      <c r="F17" s="124">
        <v>3556510</v>
      </c>
      <c r="G17" s="124">
        <v>924679</v>
      </c>
      <c r="H17" s="125">
        <v>4481189</v>
      </c>
      <c r="I17" s="131"/>
      <c r="J17" s="120">
        <f t="shared" si="1"/>
        <v>-0.15704961339501633</v>
      </c>
      <c r="L17" s="127">
        <f t="shared" si="2"/>
        <v>0.63586067564089466</v>
      </c>
    </row>
    <row r="18" spans="1:12" s="164" customFormat="1" ht="15">
      <c r="A18" s="205" t="s">
        <v>14</v>
      </c>
      <c r="B18" s="194">
        <v>2031011</v>
      </c>
      <c r="C18" s="195">
        <v>1743762</v>
      </c>
      <c r="D18" s="195">
        <v>3774773</v>
      </c>
      <c r="E18" s="195"/>
      <c r="F18" s="195">
        <v>3536881</v>
      </c>
      <c r="G18" s="195">
        <v>924679</v>
      </c>
      <c r="H18" s="195">
        <v>4461560</v>
      </c>
      <c r="I18" s="196"/>
      <c r="J18" s="166">
        <f t="shared" si="1"/>
        <v>-0.15393427411040084</v>
      </c>
      <c r="L18" s="192">
        <f t="shared" si="2"/>
        <v>0.63541510082834496</v>
      </c>
    </row>
    <row r="19" spans="1:12" s="121" customFormat="1" ht="15">
      <c r="A19" s="122" t="s">
        <v>15</v>
      </c>
      <c r="B19" s="123">
        <v>95974</v>
      </c>
      <c r="C19" s="130" t="s">
        <v>0</v>
      </c>
      <c r="D19" s="125">
        <v>95974</v>
      </c>
      <c r="E19" s="125"/>
      <c r="F19" s="124">
        <v>106551</v>
      </c>
      <c r="G19" s="130" t="s">
        <v>0</v>
      </c>
      <c r="H19" s="125">
        <v>106551</v>
      </c>
      <c r="I19" s="126"/>
      <c r="J19" s="120">
        <f t="shared" si="1"/>
        <v>-9.9267017672288405E-2</v>
      </c>
      <c r="L19" s="127">
        <f t="shared" si="2"/>
        <v>1.6155495677991651E-2</v>
      </c>
    </row>
    <row r="20" spans="1:12" s="164" customFormat="1">
      <c r="A20" s="206" t="s">
        <v>16</v>
      </c>
      <c r="B20" s="207">
        <v>93327</v>
      </c>
      <c r="C20" s="198" t="s">
        <v>0</v>
      </c>
      <c r="D20" s="199">
        <v>93327</v>
      </c>
      <c r="E20" s="199"/>
      <c r="F20" s="195">
        <v>86922</v>
      </c>
      <c r="G20" s="198" t="s">
        <v>0</v>
      </c>
      <c r="H20" s="199">
        <v>86922</v>
      </c>
      <c r="I20" s="196"/>
      <c r="J20" s="166">
        <f t="shared" si="1"/>
        <v>7.368675364119559E-2</v>
      </c>
      <c r="L20" s="192">
        <f t="shared" si="2"/>
        <v>1.570992086544196E-2</v>
      </c>
    </row>
    <row r="21" spans="1:12" s="121" customFormat="1" ht="15">
      <c r="A21" s="122" t="s">
        <v>17</v>
      </c>
      <c r="B21" s="132">
        <v>12654</v>
      </c>
      <c r="C21" s="130" t="s">
        <v>0</v>
      </c>
      <c r="D21" s="125">
        <v>12654</v>
      </c>
      <c r="E21" s="125"/>
      <c r="F21" s="124">
        <v>7343</v>
      </c>
      <c r="G21" s="130" t="s">
        <v>0</v>
      </c>
      <c r="H21" s="125">
        <v>7343</v>
      </c>
      <c r="I21" s="126"/>
      <c r="J21" s="120">
        <f t="shared" si="1"/>
        <v>0.72327386626719314</v>
      </c>
      <c r="L21" s="127">
        <f t="shared" si="2"/>
        <v>2.1300731688718441E-3</v>
      </c>
    </row>
    <row r="22" spans="1:12" s="164" customFormat="1">
      <c r="A22" s="206" t="s">
        <v>18</v>
      </c>
      <c r="B22" s="194">
        <v>7919</v>
      </c>
      <c r="C22" s="198" t="s">
        <v>0</v>
      </c>
      <c r="D22" s="199">
        <v>7919</v>
      </c>
      <c r="E22" s="199"/>
      <c r="F22" s="195">
        <v>10442</v>
      </c>
      <c r="G22" s="198" t="s">
        <v>0</v>
      </c>
      <c r="H22" s="199">
        <v>10442</v>
      </c>
      <c r="I22" s="200"/>
      <c r="J22" s="166">
        <f t="shared" si="1"/>
        <v>-0.24162037923769397</v>
      </c>
      <c r="L22" s="192">
        <f t="shared" si="2"/>
        <v>1.3330211335780095E-3</v>
      </c>
    </row>
    <row r="23" spans="1:12" s="121" customFormat="1" ht="15">
      <c r="A23" s="128" t="s">
        <v>19</v>
      </c>
      <c r="B23" s="123">
        <v>7919</v>
      </c>
      <c r="C23" s="130" t="s">
        <v>0</v>
      </c>
      <c r="D23" s="124">
        <v>7919</v>
      </c>
      <c r="E23" s="124"/>
      <c r="F23" s="124">
        <v>10442</v>
      </c>
      <c r="G23" s="130" t="s">
        <v>0</v>
      </c>
      <c r="H23" s="124">
        <v>10442</v>
      </c>
      <c r="I23" s="126"/>
      <c r="J23" s="120">
        <f t="shared" si="1"/>
        <v>-0.24162037923769397</v>
      </c>
      <c r="L23" s="127">
        <f t="shared" si="2"/>
        <v>1.3330211335780095E-3</v>
      </c>
    </row>
    <row r="24" spans="1:12" s="164" customFormat="1" ht="15">
      <c r="A24" s="205" t="s">
        <v>20</v>
      </c>
      <c r="B24" s="207">
        <v>20149</v>
      </c>
      <c r="C24" s="198" t="s">
        <v>0</v>
      </c>
      <c r="D24" s="199">
        <v>20149</v>
      </c>
      <c r="E24" s="199"/>
      <c r="F24" s="195">
        <v>3292</v>
      </c>
      <c r="G24" s="198" t="s">
        <v>0</v>
      </c>
      <c r="H24" s="199">
        <v>3292</v>
      </c>
      <c r="I24" s="200"/>
      <c r="J24" s="166">
        <f t="shared" si="1"/>
        <v>5.1205953827460506</v>
      </c>
      <c r="L24" s="192">
        <f t="shared" si="2"/>
        <v>3.3917215330803527E-3</v>
      </c>
    </row>
    <row r="25" spans="1:12" s="121" customFormat="1" ht="15">
      <c r="A25" s="122" t="s">
        <v>21</v>
      </c>
      <c r="B25" s="132">
        <v>127038</v>
      </c>
      <c r="C25" s="124">
        <v>171508</v>
      </c>
      <c r="D25" s="125">
        <v>298546</v>
      </c>
      <c r="E25" s="125"/>
      <c r="F25" s="124">
        <v>116546</v>
      </c>
      <c r="G25" s="124">
        <v>27791</v>
      </c>
      <c r="H25" s="125">
        <v>144337</v>
      </c>
      <c r="I25" s="129"/>
      <c r="J25" s="120">
        <f t="shared" si="1"/>
        <v>1.0683954911076161</v>
      </c>
      <c r="L25" s="127">
        <f t="shared" si="2"/>
        <v>5.0254846236289986E-2</v>
      </c>
    </row>
    <row r="26" spans="1:12" s="164" customFormat="1" ht="15">
      <c r="A26" s="208" t="s">
        <v>22</v>
      </c>
      <c r="B26" s="194">
        <v>6630284</v>
      </c>
      <c r="C26" s="195">
        <v>3427045</v>
      </c>
      <c r="D26" s="199">
        <v>10057329</v>
      </c>
      <c r="E26" s="199"/>
      <c r="F26" s="195">
        <v>6378782</v>
      </c>
      <c r="G26" s="195">
        <v>2102525</v>
      </c>
      <c r="H26" s="199">
        <v>8481307</v>
      </c>
      <c r="I26" s="200"/>
      <c r="J26" s="209">
        <f t="shared" si="1"/>
        <v>0.18582301053363581</v>
      </c>
      <c r="L26" s="192">
        <f t="shared" si="2"/>
        <v>1.6929703377127148</v>
      </c>
    </row>
    <row r="27" spans="1:12" ht="9" customHeight="1">
      <c r="A27" s="7"/>
      <c r="B27" s="13"/>
      <c r="C27" s="13"/>
      <c r="D27" s="13"/>
      <c r="E27" s="13"/>
      <c r="F27" s="14"/>
      <c r="G27" s="14"/>
      <c r="H27" s="14"/>
      <c r="I27" s="3"/>
      <c r="L27" s="16"/>
    </row>
    <row r="28" spans="1:12" s="121" customFormat="1" ht="30.75" customHeight="1">
      <c r="A28" s="133" t="s">
        <v>23</v>
      </c>
      <c r="B28" s="118" t="s">
        <v>48</v>
      </c>
      <c r="C28" s="118" t="s">
        <v>94</v>
      </c>
      <c r="D28" s="119" t="s">
        <v>49</v>
      </c>
      <c r="E28" s="134"/>
      <c r="F28" s="118" t="s">
        <v>48</v>
      </c>
      <c r="G28" s="118" t="s">
        <v>94</v>
      </c>
      <c r="H28" s="119" t="s">
        <v>49</v>
      </c>
      <c r="I28" s="135"/>
      <c r="J28" s="136"/>
      <c r="L28" s="127"/>
    </row>
    <row r="29" spans="1:12" s="164" customFormat="1" ht="15">
      <c r="A29" s="205" t="s">
        <v>24</v>
      </c>
      <c r="B29" s="195">
        <v>3821690</v>
      </c>
      <c r="C29" s="195">
        <v>3972366</v>
      </c>
      <c r="D29" s="199">
        <v>7794056</v>
      </c>
      <c r="E29" s="199"/>
      <c r="F29" s="195">
        <v>4225971</v>
      </c>
      <c r="G29" s="195">
        <v>2522758</v>
      </c>
      <c r="H29" s="199">
        <v>6748729</v>
      </c>
      <c r="I29" s="169"/>
      <c r="J29" s="166">
        <f>IFERROR(D29/H29-1,0)</f>
        <v>0.15489242492919786</v>
      </c>
      <c r="L29" s="192">
        <f t="shared" ref="L29:L45" si="3">D29/$D$6</f>
        <v>1.3119890597664461</v>
      </c>
    </row>
    <row r="30" spans="1:12" s="121" customFormat="1" ht="15">
      <c r="A30" s="122" t="s">
        <v>25</v>
      </c>
      <c r="B30" s="124">
        <v>6662</v>
      </c>
      <c r="C30" s="130" t="s">
        <v>0</v>
      </c>
      <c r="D30" s="125">
        <v>6662</v>
      </c>
      <c r="E30" s="125"/>
      <c r="F30" s="124">
        <v>7009</v>
      </c>
      <c r="G30" s="130" t="s">
        <v>0</v>
      </c>
      <c r="H30" s="125">
        <v>7009</v>
      </c>
      <c r="I30" s="137"/>
      <c r="J30" s="120">
        <f>IFERROR(D30/H30-1,0)</f>
        <v>-4.9507775716935321E-2</v>
      </c>
      <c r="L30" s="127">
        <f t="shared" si="3"/>
        <v>1.1214278055179567E-3</v>
      </c>
    </row>
    <row r="31" spans="1:12" s="164" customFormat="1" ht="15">
      <c r="A31" s="205" t="s">
        <v>26</v>
      </c>
      <c r="B31" s="195">
        <v>189482</v>
      </c>
      <c r="C31" s="195">
        <v>29374</v>
      </c>
      <c r="D31" s="199">
        <v>218856</v>
      </c>
      <c r="E31" s="199"/>
      <c r="F31" s="195">
        <v>29106</v>
      </c>
      <c r="G31" s="195">
        <v>22139</v>
      </c>
      <c r="H31" s="199">
        <v>51245</v>
      </c>
      <c r="I31" s="200"/>
      <c r="J31" s="166">
        <f>IFERROR(D31/H31-1,0)</f>
        <v>3.2707776368426185</v>
      </c>
      <c r="L31" s="192">
        <f t="shared" si="3"/>
        <v>3.6840468898894918E-2</v>
      </c>
    </row>
    <row r="32" spans="1:12" s="121" customFormat="1">
      <c r="A32" s="138" t="s">
        <v>27</v>
      </c>
      <c r="B32" s="124">
        <v>189482</v>
      </c>
      <c r="C32" s="124">
        <v>29374</v>
      </c>
      <c r="D32" s="124">
        <v>218856</v>
      </c>
      <c r="E32" s="124"/>
      <c r="F32" s="124">
        <v>29106</v>
      </c>
      <c r="G32" s="124">
        <v>22139</v>
      </c>
      <c r="H32" s="124">
        <v>51245</v>
      </c>
      <c r="I32" s="126"/>
      <c r="J32" s="120">
        <f>IFERROR(D32/H32-1,0)</f>
        <v>3.2707776368426185</v>
      </c>
      <c r="L32" s="127">
        <f t="shared" si="3"/>
        <v>3.6840468898894918E-2</v>
      </c>
    </row>
    <row r="33" spans="1:12" s="164" customFormat="1" ht="15">
      <c r="A33" s="205" t="s">
        <v>28</v>
      </c>
      <c r="B33" s="207">
        <v>153723</v>
      </c>
      <c r="C33" s="198" t="s">
        <v>0</v>
      </c>
      <c r="D33" s="199">
        <v>153723</v>
      </c>
      <c r="E33" s="199"/>
      <c r="F33" s="195">
        <v>91829</v>
      </c>
      <c r="G33" s="198" t="s">
        <v>0</v>
      </c>
      <c r="H33" s="199">
        <v>91829</v>
      </c>
      <c r="I33" s="200"/>
      <c r="J33" s="166">
        <f>IFERROR(D33/H33-1,0)</f>
        <v>0.67401365581678996</v>
      </c>
      <c r="L33" s="192">
        <f t="shared" si="3"/>
        <v>2.5876500532518294E-2</v>
      </c>
    </row>
    <row r="34" spans="1:12" s="121" customFormat="1">
      <c r="A34" s="139" t="s">
        <v>29</v>
      </c>
      <c r="B34" s="132">
        <v>96432</v>
      </c>
      <c r="C34" s="130" t="s">
        <v>0</v>
      </c>
      <c r="D34" s="124">
        <v>96432</v>
      </c>
      <c r="E34" s="124"/>
      <c r="F34" s="124">
        <v>54683</v>
      </c>
      <c r="G34" s="130" t="s">
        <v>0</v>
      </c>
      <c r="H34" s="124">
        <v>54683</v>
      </c>
      <c r="I34" s="131"/>
      <c r="J34" s="120">
        <f t="shared" ref="J34:J52" si="4">IFERROR(D34/H34-1,0)</f>
        <v>0.76347310864436846</v>
      </c>
      <c r="L34" s="127">
        <f t="shared" si="3"/>
        <v>1.623259173547097E-2</v>
      </c>
    </row>
    <row r="35" spans="1:12" s="164" customFormat="1">
      <c r="A35" s="210" t="s">
        <v>30</v>
      </c>
      <c r="B35" s="195">
        <v>40443</v>
      </c>
      <c r="C35" s="198" t="s">
        <v>0</v>
      </c>
      <c r="D35" s="195">
        <v>40443</v>
      </c>
      <c r="E35" s="195"/>
      <c r="F35" s="195">
        <v>23941</v>
      </c>
      <c r="G35" s="198" t="s">
        <v>0</v>
      </c>
      <c r="H35" s="195">
        <v>23941</v>
      </c>
      <c r="I35" s="196"/>
      <c r="J35" s="166">
        <f t="shared" si="4"/>
        <v>0.68927780794453031</v>
      </c>
      <c r="L35" s="192">
        <f t="shared" si="3"/>
        <v>6.8078512066290491E-3</v>
      </c>
    </row>
    <row r="36" spans="1:12" s="121" customFormat="1">
      <c r="A36" s="139" t="s">
        <v>31</v>
      </c>
      <c r="B36" s="132">
        <v>16848</v>
      </c>
      <c r="C36" s="130" t="s">
        <v>0</v>
      </c>
      <c r="D36" s="124">
        <v>16848</v>
      </c>
      <c r="E36" s="124"/>
      <c r="F36" s="124">
        <v>13205</v>
      </c>
      <c r="G36" s="130" t="s">
        <v>0</v>
      </c>
      <c r="H36" s="124">
        <v>13205</v>
      </c>
      <c r="I36" s="126"/>
      <c r="J36" s="120">
        <f t="shared" si="4"/>
        <v>0.27588034835289665</v>
      </c>
      <c r="L36" s="127">
        <f t="shared" si="3"/>
        <v>2.8360575904182732E-3</v>
      </c>
    </row>
    <row r="37" spans="1:12" s="164" customFormat="1" ht="15">
      <c r="A37" s="205" t="s">
        <v>32</v>
      </c>
      <c r="B37" s="207">
        <v>82275</v>
      </c>
      <c r="C37" s="198" t="s">
        <v>0</v>
      </c>
      <c r="D37" s="199">
        <v>82275</v>
      </c>
      <c r="E37" s="199"/>
      <c r="F37" s="195">
        <v>31919</v>
      </c>
      <c r="G37" s="198" t="s">
        <v>0</v>
      </c>
      <c r="H37" s="199">
        <v>31919</v>
      </c>
      <c r="I37" s="196"/>
      <c r="J37" s="166">
        <f t="shared" si="4"/>
        <v>1.5776183464394249</v>
      </c>
      <c r="L37" s="192">
        <f t="shared" si="3"/>
        <v>1.3849515565744505E-2</v>
      </c>
    </row>
    <row r="38" spans="1:12" s="121" customFormat="1" ht="15">
      <c r="A38" s="122" t="s">
        <v>33</v>
      </c>
      <c r="B38" s="132">
        <v>121987</v>
      </c>
      <c r="C38" s="124">
        <v>9228</v>
      </c>
      <c r="D38" s="125">
        <v>131215</v>
      </c>
      <c r="E38" s="125"/>
      <c r="F38" s="124">
        <v>114400</v>
      </c>
      <c r="G38" s="124">
        <v>12236</v>
      </c>
      <c r="H38" s="125">
        <v>126636</v>
      </c>
      <c r="I38" s="129"/>
      <c r="J38" s="120">
        <f t="shared" si="4"/>
        <v>3.6158754224707046E-2</v>
      </c>
      <c r="L38" s="127">
        <f t="shared" si="3"/>
        <v>2.2087683803818477E-2</v>
      </c>
    </row>
    <row r="39" spans="1:12" s="164" customFormat="1" ht="15">
      <c r="A39" s="205" t="s">
        <v>34</v>
      </c>
      <c r="B39" s="207">
        <v>1670542</v>
      </c>
      <c r="C39" s="198" t="s">
        <v>0</v>
      </c>
      <c r="D39" s="199">
        <v>1670542</v>
      </c>
      <c r="E39" s="199"/>
      <c r="F39" s="195">
        <v>1423940</v>
      </c>
      <c r="G39" s="198" t="s">
        <v>0</v>
      </c>
      <c r="H39" s="199">
        <v>1423940</v>
      </c>
      <c r="I39" s="196"/>
      <c r="J39" s="166">
        <f t="shared" si="4"/>
        <v>0.17318285882832152</v>
      </c>
      <c r="L39" s="192">
        <f t="shared" si="3"/>
        <v>0.28120568133977464</v>
      </c>
    </row>
    <row r="40" spans="1:12" s="121" customFormat="1">
      <c r="A40" s="139" t="s">
        <v>35</v>
      </c>
      <c r="B40" s="132">
        <v>33753</v>
      </c>
      <c r="C40" s="130" t="s">
        <v>0</v>
      </c>
      <c r="D40" s="124">
        <v>33753</v>
      </c>
      <c r="E40" s="124"/>
      <c r="F40" s="124">
        <v>33753</v>
      </c>
      <c r="G40" s="130" t="s">
        <v>0</v>
      </c>
      <c r="H40" s="124">
        <v>33753</v>
      </c>
      <c r="I40" s="126"/>
      <c r="J40" s="120">
        <f t="shared" si="4"/>
        <v>0</v>
      </c>
      <c r="L40" s="127">
        <f t="shared" si="3"/>
        <v>5.6817101050206532E-3</v>
      </c>
    </row>
    <row r="41" spans="1:12" s="164" customFormat="1">
      <c r="A41" s="210" t="s">
        <v>36</v>
      </c>
      <c r="B41" s="195">
        <v>245777</v>
      </c>
      <c r="C41" s="198" t="s">
        <v>0</v>
      </c>
      <c r="D41" s="195">
        <v>245777</v>
      </c>
      <c r="E41" s="195"/>
      <c r="F41" s="195">
        <v>245777</v>
      </c>
      <c r="G41" s="198" t="s">
        <v>0</v>
      </c>
      <c r="H41" s="195">
        <v>245777</v>
      </c>
      <c r="I41" s="200"/>
      <c r="J41" s="166">
        <f>IFERROR(D41/H41-1,0)</f>
        <v>0</v>
      </c>
      <c r="L41" s="192">
        <f t="shared" si="3"/>
        <v>4.1372134757848525E-2</v>
      </c>
    </row>
    <row r="42" spans="1:12" s="121" customFormat="1">
      <c r="A42" s="139" t="s">
        <v>37</v>
      </c>
      <c r="B42" s="124">
        <v>245777</v>
      </c>
      <c r="C42" s="130" t="s">
        <v>0</v>
      </c>
      <c r="D42" s="124">
        <v>245777</v>
      </c>
      <c r="E42" s="124"/>
      <c r="F42" s="124">
        <v>245777</v>
      </c>
      <c r="G42" s="130" t="s">
        <v>0</v>
      </c>
      <c r="H42" s="124">
        <v>245777</v>
      </c>
      <c r="I42" s="126"/>
      <c r="J42" s="120">
        <f t="shared" si="4"/>
        <v>0</v>
      </c>
      <c r="L42" s="127">
        <f t="shared" si="3"/>
        <v>4.1372134757848525E-2</v>
      </c>
    </row>
    <row r="43" spans="1:12" s="164" customFormat="1">
      <c r="A43" s="210" t="s">
        <v>38</v>
      </c>
      <c r="B43" s="207">
        <v>-87418</v>
      </c>
      <c r="C43" s="211" t="s">
        <v>0</v>
      </c>
      <c r="D43" s="207">
        <v>-87418</v>
      </c>
      <c r="E43" s="212"/>
      <c r="F43" s="207">
        <v>-26238</v>
      </c>
      <c r="G43" s="211" t="s">
        <v>0</v>
      </c>
      <c r="H43" s="207">
        <v>-26238</v>
      </c>
      <c r="I43" s="196"/>
      <c r="J43" s="166">
        <f t="shared" si="4"/>
        <v>2.3317326015702418</v>
      </c>
      <c r="L43" s="192">
        <f t="shared" si="3"/>
        <v>-1.4715247058356161E-2</v>
      </c>
    </row>
    <row r="44" spans="1:12" s="121" customFormat="1">
      <c r="A44" s="139" t="s">
        <v>39</v>
      </c>
      <c r="B44" s="124">
        <v>989683</v>
      </c>
      <c r="C44" s="130" t="s">
        <v>0</v>
      </c>
      <c r="D44" s="124">
        <v>989683</v>
      </c>
      <c r="E44" s="124"/>
      <c r="F44" s="124">
        <v>903125</v>
      </c>
      <c r="G44" s="130" t="s">
        <v>0</v>
      </c>
      <c r="H44" s="124">
        <v>903125</v>
      </c>
      <c r="I44" s="129"/>
      <c r="J44" s="120">
        <f t="shared" si="4"/>
        <v>9.5842768166090053E-2</v>
      </c>
      <c r="L44" s="127">
        <f t="shared" si="3"/>
        <v>0.16659532195263105</v>
      </c>
    </row>
    <row r="45" spans="1:12" s="164" customFormat="1">
      <c r="A45" s="210" t="s">
        <v>40</v>
      </c>
      <c r="B45" s="207">
        <v>18058</v>
      </c>
      <c r="C45" s="198" t="s">
        <v>0</v>
      </c>
      <c r="D45" s="195">
        <v>18058</v>
      </c>
      <c r="E45" s="195"/>
      <c r="F45" s="195">
        <v>18058</v>
      </c>
      <c r="G45" s="198" t="s">
        <v>0</v>
      </c>
      <c r="H45" s="195">
        <v>18058</v>
      </c>
      <c r="I45" s="196"/>
      <c r="J45" s="166">
        <f t="shared" si="4"/>
        <v>0</v>
      </c>
      <c r="L45" s="192">
        <f t="shared" si="3"/>
        <v>3.039739314326518E-3</v>
      </c>
    </row>
    <row r="46" spans="1:12" s="121" customFormat="1">
      <c r="A46" s="139" t="s">
        <v>41</v>
      </c>
      <c r="B46" s="140" t="s">
        <v>0</v>
      </c>
      <c r="C46" s="130" t="s">
        <v>0</v>
      </c>
      <c r="D46" s="130" t="s">
        <v>0</v>
      </c>
      <c r="E46" s="130"/>
      <c r="F46" s="130" t="s">
        <v>0</v>
      </c>
      <c r="G46" s="130" t="s">
        <v>0</v>
      </c>
      <c r="H46" s="130" t="s">
        <v>0</v>
      </c>
      <c r="I46" s="141"/>
      <c r="J46" s="120">
        <f t="shared" si="4"/>
        <v>0</v>
      </c>
      <c r="L46" s="127"/>
    </row>
    <row r="47" spans="1:12" s="164" customFormat="1">
      <c r="A47" s="210" t="s">
        <v>42</v>
      </c>
      <c r="B47" s="207">
        <v>971625</v>
      </c>
      <c r="C47" s="211" t="s">
        <v>0</v>
      </c>
      <c r="D47" s="207">
        <v>971625</v>
      </c>
      <c r="E47" s="195"/>
      <c r="F47" s="207">
        <v>885067</v>
      </c>
      <c r="G47" s="211" t="s">
        <v>0</v>
      </c>
      <c r="H47" s="207">
        <v>885067</v>
      </c>
      <c r="I47" s="196"/>
      <c r="J47" s="166">
        <f t="shared" si="4"/>
        <v>9.7798245782522608E-2</v>
      </c>
      <c r="L47" s="192">
        <f>D47/$D$6</f>
        <v>0.16355558263830453</v>
      </c>
    </row>
    <row r="48" spans="1:12" s="121" customFormat="1">
      <c r="A48" s="139" t="s">
        <v>43</v>
      </c>
      <c r="B48" s="140" t="s">
        <v>0</v>
      </c>
      <c r="C48" s="140" t="s">
        <v>0</v>
      </c>
      <c r="D48" s="140" t="s">
        <v>0</v>
      </c>
      <c r="E48" s="130"/>
      <c r="F48" s="140" t="s">
        <v>0</v>
      </c>
      <c r="G48" s="140" t="s">
        <v>0</v>
      </c>
      <c r="H48" s="140" t="s">
        <v>0</v>
      </c>
      <c r="I48" s="129"/>
      <c r="J48" s="120">
        <f t="shared" si="4"/>
        <v>0</v>
      </c>
      <c r="L48" s="127"/>
    </row>
    <row r="49" spans="1:12" s="164" customFormat="1">
      <c r="A49" s="210" t="s">
        <v>44</v>
      </c>
      <c r="B49" s="195">
        <v>488747</v>
      </c>
      <c r="C49" s="198" t="s">
        <v>0</v>
      </c>
      <c r="D49" s="195">
        <v>488747</v>
      </c>
      <c r="E49" s="195"/>
      <c r="F49" s="195">
        <v>267523</v>
      </c>
      <c r="G49" s="198" t="s">
        <v>0</v>
      </c>
      <c r="H49" s="195">
        <v>267523</v>
      </c>
      <c r="I49" s="213"/>
      <c r="J49" s="166">
        <f t="shared" si="4"/>
        <v>0.82693450656579071</v>
      </c>
      <c r="L49" s="192">
        <f>D49/$D$6</f>
        <v>8.2271761582630568E-2</v>
      </c>
    </row>
    <row r="50" spans="1:12" s="121" customFormat="1">
      <c r="A50" s="139" t="s">
        <v>47</v>
      </c>
      <c r="B50" s="130" t="s">
        <v>0</v>
      </c>
      <c r="C50" s="130" t="s">
        <v>0</v>
      </c>
      <c r="D50" s="130" t="s">
        <v>0</v>
      </c>
      <c r="E50" s="130"/>
      <c r="F50" s="130" t="s">
        <v>0</v>
      </c>
      <c r="G50" s="130" t="s">
        <v>0</v>
      </c>
      <c r="H50" s="130" t="s">
        <v>0</v>
      </c>
      <c r="I50" s="129"/>
      <c r="J50" s="120">
        <f>IFERROR(D50/H50-1,0)</f>
        <v>0</v>
      </c>
      <c r="L50" s="142">
        <v>0</v>
      </c>
    </row>
    <row r="51" spans="1:12" s="164" customFormat="1">
      <c r="A51" s="210" t="s">
        <v>45</v>
      </c>
      <c r="B51" s="195">
        <v>488747</v>
      </c>
      <c r="C51" s="198" t="s">
        <v>0</v>
      </c>
      <c r="D51" s="195">
        <v>488747</v>
      </c>
      <c r="E51" s="195"/>
      <c r="F51" s="195">
        <v>267523</v>
      </c>
      <c r="G51" s="198" t="s">
        <v>0</v>
      </c>
      <c r="H51" s="195">
        <v>267523</v>
      </c>
      <c r="I51" s="213"/>
      <c r="J51" s="166">
        <f t="shared" si="4"/>
        <v>0.82693450656579071</v>
      </c>
      <c r="L51" s="192">
        <f>D51/$D$6</f>
        <v>8.2271761582630568E-2</v>
      </c>
    </row>
    <row r="52" spans="1:12" s="121" customFormat="1" ht="15">
      <c r="A52" s="143" t="s">
        <v>46</v>
      </c>
      <c r="B52" s="124">
        <v>6046361</v>
      </c>
      <c r="C52" s="124">
        <v>4010968</v>
      </c>
      <c r="D52" s="125">
        <v>10057329</v>
      </c>
      <c r="E52" s="125"/>
      <c r="F52" s="124">
        <v>5924174</v>
      </c>
      <c r="G52" s="124">
        <v>2557133</v>
      </c>
      <c r="H52" s="125">
        <v>8481307</v>
      </c>
      <c r="I52" s="129"/>
      <c r="J52" s="144">
        <f t="shared" si="4"/>
        <v>0.18582301053363581</v>
      </c>
      <c r="L52" s="127">
        <f>D52/$D$6</f>
        <v>1.6929703377127148</v>
      </c>
    </row>
    <row r="53" spans="1:12">
      <c r="A53" s="9"/>
      <c r="B53" s="9"/>
      <c r="C53" s="9"/>
      <c r="D53" s="9"/>
      <c r="E53" s="9"/>
      <c r="F53" s="9"/>
      <c r="G53" s="9"/>
      <c r="H53" s="9"/>
      <c r="I53" s="8"/>
    </row>
    <row r="54" spans="1:12">
      <c r="I54" s="4"/>
    </row>
    <row r="55" spans="1:12">
      <c r="I55" s="3"/>
    </row>
    <row r="56" spans="1:12">
      <c r="I56" s="9"/>
      <c r="J56" s="10"/>
    </row>
  </sheetData>
  <mergeCells count="4">
    <mergeCell ref="B4:D4"/>
    <mergeCell ref="F4:H4"/>
    <mergeCell ref="J3:J4"/>
    <mergeCell ref="L3:L4"/>
  </mergeCells>
  <pageMargins left="0.25" right="0.25" top="0.75" bottom="0.75" header="0.3" footer="0.3"/>
  <pageSetup paperSize="9" scale="59" orientation="landscape"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G63"/>
  <sheetViews>
    <sheetView showGridLines="0" zoomScale="89" zoomScaleNormal="89" workbookViewId="0">
      <pane ySplit="4" topLeftCell="A5" activePane="bottomLeft" state="frozen"/>
      <selection activeCell="G47" sqref="G47:G48"/>
      <selection pane="bottomLeft" activeCell="A2" sqref="A2"/>
    </sheetView>
  </sheetViews>
  <sheetFormatPr baseColWidth="10" defaultColWidth="9" defaultRowHeight="14"/>
  <cols>
    <col min="1" max="1" width="64.3984375" style="6" customWidth="1"/>
    <col min="2" max="2" width="2.3984375" style="6" customWidth="1"/>
    <col min="3" max="3" width="17" style="6" customWidth="1"/>
    <col min="4" max="4" width="2.19921875" style="6" customWidth="1"/>
    <col min="5" max="5" width="12" style="6" customWidth="1"/>
    <col min="6" max="6" width="15.59765625" style="15" customWidth="1"/>
    <col min="7" max="7" width="27" style="6" customWidth="1"/>
    <col min="8" max="16384" width="9" style="6"/>
  </cols>
  <sheetData>
    <row r="1" spans="1:7" s="171" customFormat="1" ht="15">
      <c r="A1" s="170" t="s">
        <v>613</v>
      </c>
      <c r="F1" s="166"/>
      <c r="G1" s="316" t="s">
        <v>89</v>
      </c>
    </row>
    <row r="2" spans="1:7" s="171" customFormat="1" ht="15">
      <c r="A2" s="170" t="s">
        <v>90</v>
      </c>
      <c r="F2" s="166"/>
      <c r="G2" s="316"/>
    </row>
    <row r="3" spans="1:7" s="171" customFormat="1" ht="15">
      <c r="A3" s="170" t="s">
        <v>91</v>
      </c>
      <c r="F3" s="316" t="s">
        <v>608</v>
      </c>
      <c r="G3" s="316"/>
    </row>
    <row r="4" spans="1:7" s="171" customFormat="1" ht="22.5" customHeight="1">
      <c r="A4" s="172" t="s">
        <v>96</v>
      </c>
      <c r="B4" s="173"/>
      <c r="C4" s="174">
        <v>2018</v>
      </c>
      <c r="D4" s="175"/>
      <c r="E4" s="174">
        <v>2017</v>
      </c>
      <c r="F4" s="317"/>
      <c r="G4" s="317"/>
    </row>
    <row r="5" spans="1:7" s="145" customFormat="1">
      <c r="A5" s="146" t="s">
        <v>52</v>
      </c>
      <c r="B5" s="147"/>
      <c r="C5" s="148">
        <v>1382726</v>
      </c>
      <c r="D5" s="148"/>
      <c r="E5" s="148">
        <v>1120299</v>
      </c>
      <c r="F5" s="120">
        <f>(C5-E5)/E5</f>
        <v>0.23424728576924553</v>
      </c>
      <c r="G5" s="149">
        <f t="shared" ref="G5:G12" si="0">C5/$C$5</f>
        <v>1</v>
      </c>
    </row>
    <row r="6" spans="1:7" s="171" customFormat="1">
      <c r="A6" s="214" t="s">
        <v>53</v>
      </c>
      <c r="B6" s="215"/>
      <c r="C6" s="216">
        <v>656189</v>
      </c>
      <c r="D6" s="216"/>
      <c r="E6" s="216">
        <v>472020</v>
      </c>
      <c r="F6" s="166">
        <f t="shared" ref="F6:F43" si="1">(C6-E6)/E6</f>
        <v>0.39017202660904199</v>
      </c>
      <c r="G6" s="217">
        <f t="shared" si="0"/>
        <v>0.47456184377815996</v>
      </c>
    </row>
    <row r="7" spans="1:7" s="145" customFormat="1">
      <c r="A7" s="150" t="s">
        <v>54</v>
      </c>
      <c r="B7" s="151"/>
      <c r="C7" s="152">
        <v>48593</v>
      </c>
      <c r="D7" s="152"/>
      <c r="E7" s="152">
        <v>23041</v>
      </c>
      <c r="F7" s="120">
        <f t="shared" si="1"/>
        <v>1.1089796449806866</v>
      </c>
      <c r="G7" s="149">
        <f t="shared" si="0"/>
        <v>3.5142898882352683E-2</v>
      </c>
    </row>
    <row r="8" spans="1:7" s="171" customFormat="1">
      <c r="A8" s="214" t="s">
        <v>55</v>
      </c>
      <c r="B8" s="215"/>
      <c r="C8" s="216">
        <v>510640</v>
      </c>
      <c r="D8" s="216"/>
      <c r="E8" s="216">
        <v>396045</v>
      </c>
      <c r="F8" s="166">
        <f>(C8-E8)/E8</f>
        <v>0.28934843262760546</v>
      </c>
      <c r="G8" s="217">
        <f t="shared" si="0"/>
        <v>0.36929948521977601</v>
      </c>
    </row>
    <row r="9" spans="1:7" s="145" customFormat="1">
      <c r="A9" s="150" t="s">
        <v>56</v>
      </c>
      <c r="B9" s="151"/>
      <c r="C9" s="153">
        <v>46132</v>
      </c>
      <c r="D9" s="153"/>
      <c r="E9" s="153">
        <v>129017</v>
      </c>
      <c r="F9" s="120">
        <f t="shared" si="1"/>
        <v>-0.64243471790539231</v>
      </c>
      <c r="G9" s="149">
        <f t="shared" si="0"/>
        <v>3.3363081333539692E-2</v>
      </c>
    </row>
    <row r="10" spans="1:7" s="171" customFormat="1">
      <c r="A10" s="214" t="s">
        <v>57</v>
      </c>
      <c r="B10" s="215"/>
      <c r="C10" s="218">
        <v>121172</v>
      </c>
      <c r="D10" s="218"/>
      <c r="E10" s="218">
        <v>100173</v>
      </c>
      <c r="F10" s="166">
        <f t="shared" si="1"/>
        <v>0.20962734469367994</v>
      </c>
      <c r="G10" s="217">
        <f t="shared" si="0"/>
        <v>8.7632690786171669E-2</v>
      </c>
    </row>
    <row r="11" spans="1:7" s="145" customFormat="1">
      <c r="A11" s="150" t="s">
        <v>58</v>
      </c>
      <c r="B11" s="151"/>
      <c r="C11" s="153">
        <v>37936</v>
      </c>
      <c r="D11" s="153"/>
      <c r="E11" s="152">
        <v>12723</v>
      </c>
      <c r="F11" s="120">
        <f>(C11-E11)/E11</f>
        <v>1.9816867091094867</v>
      </c>
      <c r="G11" s="149">
        <f t="shared" si="0"/>
        <v>2.7435659704091772E-2</v>
      </c>
    </row>
    <row r="12" spans="1:7" s="171" customFormat="1">
      <c r="A12" s="214" t="s">
        <v>59</v>
      </c>
      <c r="B12" s="215"/>
      <c r="C12" s="216">
        <v>83236</v>
      </c>
      <c r="D12" s="216"/>
      <c r="E12" s="216">
        <v>87450</v>
      </c>
      <c r="F12" s="166">
        <f t="shared" si="1"/>
        <v>-4.8187535734705543E-2</v>
      </c>
      <c r="G12" s="217">
        <f t="shared" si="0"/>
        <v>6.019703108207989E-2</v>
      </c>
    </row>
    <row r="13" spans="1:7" s="145" customFormat="1">
      <c r="A13" s="150" t="s">
        <v>60</v>
      </c>
      <c r="B13" s="151"/>
      <c r="C13" s="153" t="s">
        <v>0</v>
      </c>
      <c r="D13" s="153"/>
      <c r="E13" s="152">
        <v>3</v>
      </c>
      <c r="F13" s="120"/>
      <c r="G13" s="149"/>
    </row>
    <row r="14" spans="1:7" s="171" customFormat="1">
      <c r="A14" s="219" t="s">
        <v>61</v>
      </c>
      <c r="B14" s="220"/>
      <c r="C14" s="221">
        <v>585809</v>
      </c>
      <c r="D14" s="221"/>
      <c r="E14" s="221">
        <v>445765</v>
      </c>
      <c r="F14" s="166">
        <f t="shared" si="1"/>
        <v>0.31416553565219341</v>
      </c>
      <c r="G14" s="217">
        <f>C14/$C$5</f>
        <v>0.42366238864388173</v>
      </c>
    </row>
    <row r="15" spans="1:7" s="145" customFormat="1">
      <c r="A15" s="150" t="s">
        <v>62</v>
      </c>
      <c r="B15" s="151"/>
      <c r="C15" s="152">
        <v>557130</v>
      </c>
      <c r="D15" s="152"/>
      <c r="E15" s="152">
        <v>424298</v>
      </c>
      <c r="F15" s="120">
        <f t="shared" si="1"/>
        <v>0.31306298874847394</v>
      </c>
      <c r="G15" s="149">
        <f>C15/$C$5</f>
        <v>0.40292147540438233</v>
      </c>
    </row>
    <row r="16" spans="1:7" s="171" customFormat="1">
      <c r="A16" s="214" t="s">
        <v>63</v>
      </c>
      <c r="B16" s="215"/>
      <c r="C16" s="216">
        <v>22956</v>
      </c>
      <c r="D16" s="216"/>
      <c r="E16" s="216">
        <v>18893</v>
      </c>
      <c r="F16" s="166">
        <f t="shared" si="1"/>
        <v>0.21505319430476896</v>
      </c>
      <c r="G16" s="217">
        <f>C16/$C$5</f>
        <v>1.6601987667838748E-2</v>
      </c>
    </row>
    <row r="17" spans="1:7" s="145" customFormat="1">
      <c r="A17" s="150" t="s">
        <v>64</v>
      </c>
      <c r="B17" s="151"/>
      <c r="C17" s="152" t="s">
        <v>1</v>
      </c>
      <c r="D17" s="152"/>
      <c r="E17" s="152">
        <v>508</v>
      </c>
      <c r="F17" s="120"/>
      <c r="G17" s="149"/>
    </row>
    <row r="18" spans="1:7" s="171" customFormat="1">
      <c r="A18" s="214" t="s">
        <v>65</v>
      </c>
      <c r="B18" s="215"/>
      <c r="C18" s="216">
        <v>5723</v>
      </c>
      <c r="D18" s="216"/>
      <c r="E18" s="216">
        <v>2066</v>
      </c>
      <c r="F18" s="166">
        <f>(C18-E18)/E18</f>
        <v>1.7700871248789933</v>
      </c>
      <c r="G18" s="217">
        <f t="shared" ref="G18:G35" si="2">C18/$C$5</f>
        <v>4.138925571660618E-3</v>
      </c>
    </row>
    <row r="19" spans="1:7" s="145" customFormat="1">
      <c r="A19" s="154" t="s">
        <v>66</v>
      </c>
      <c r="B19" s="155"/>
      <c r="C19" s="148">
        <v>796917</v>
      </c>
      <c r="D19" s="148"/>
      <c r="E19" s="148">
        <v>674534</v>
      </c>
      <c r="F19" s="120">
        <f t="shared" si="1"/>
        <v>0.18143340439473771</v>
      </c>
      <c r="G19" s="149">
        <f t="shared" si="2"/>
        <v>0.57633761135611827</v>
      </c>
    </row>
    <row r="20" spans="1:7" s="171" customFormat="1">
      <c r="A20" s="219" t="s">
        <v>67</v>
      </c>
      <c r="B20" s="220"/>
      <c r="C20" s="227">
        <v>76704</v>
      </c>
      <c r="D20" s="227"/>
      <c r="E20" s="227">
        <v>66440</v>
      </c>
      <c r="F20" s="166">
        <f t="shared" si="1"/>
        <v>0.15448524984948825</v>
      </c>
      <c r="G20" s="217">
        <f t="shared" si="2"/>
        <v>5.5473029363735112E-2</v>
      </c>
    </row>
    <row r="21" spans="1:7" s="145" customFormat="1">
      <c r="A21" s="150" t="s">
        <v>68</v>
      </c>
      <c r="B21" s="151"/>
      <c r="C21" s="153">
        <v>119130</v>
      </c>
      <c r="D21" s="153"/>
      <c r="E21" s="153">
        <v>103339</v>
      </c>
      <c r="F21" s="120">
        <f t="shared" si="1"/>
        <v>0.15280774925246035</v>
      </c>
      <c r="G21" s="149">
        <f t="shared" si="2"/>
        <v>8.6155897842378024E-2</v>
      </c>
    </row>
    <row r="22" spans="1:7" s="171" customFormat="1">
      <c r="A22" s="214" t="s">
        <v>69</v>
      </c>
      <c r="B22" s="215"/>
      <c r="C22" s="216">
        <v>14264</v>
      </c>
      <c r="D22" s="216"/>
      <c r="E22" s="216">
        <v>14615</v>
      </c>
      <c r="F22" s="166">
        <f t="shared" si="1"/>
        <v>-2.4016421484775913E-2</v>
      </c>
      <c r="G22" s="217">
        <f t="shared" si="2"/>
        <v>1.0315854334119703E-2</v>
      </c>
    </row>
    <row r="23" spans="1:7" s="145" customFormat="1">
      <c r="A23" s="150" t="s">
        <v>19</v>
      </c>
      <c r="B23" s="151"/>
      <c r="C23" s="152">
        <v>104866</v>
      </c>
      <c r="D23" s="152"/>
      <c r="E23" s="152">
        <v>88724</v>
      </c>
      <c r="F23" s="120">
        <f t="shared" si="1"/>
        <v>0.18193498940534691</v>
      </c>
      <c r="G23" s="149">
        <f t="shared" si="2"/>
        <v>7.584004350825832E-2</v>
      </c>
    </row>
    <row r="24" spans="1:7" s="171" customFormat="1">
      <c r="A24" s="214" t="s">
        <v>70</v>
      </c>
      <c r="B24" s="215"/>
      <c r="C24" s="218">
        <v>42426</v>
      </c>
      <c r="D24" s="218"/>
      <c r="E24" s="218">
        <v>36899</v>
      </c>
      <c r="F24" s="166">
        <f t="shared" si="1"/>
        <v>0.14978725710723867</v>
      </c>
      <c r="G24" s="217">
        <f t="shared" si="2"/>
        <v>3.0682868478642912E-2</v>
      </c>
    </row>
    <row r="25" spans="1:7" s="145" customFormat="1">
      <c r="A25" s="150" t="s">
        <v>19</v>
      </c>
      <c r="B25" s="151"/>
      <c r="C25" s="152">
        <v>42426</v>
      </c>
      <c r="D25" s="152"/>
      <c r="E25" s="152">
        <v>36899</v>
      </c>
      <c r="F25" s="120">
        <f t="shared" si="1"/>
        <v>0.14978725710723867</v>
      </c>
      <c r="G25" s="149">
        <f t="shared" si="2"/>
        <v>3.0682868478642912E-2</v>
      </c>
    </row>
    <row r="26" spans="1:7" s="171" customFormat="1">
      <c r="A26" s="219" t="s">
        <v>71</v>
      </c>
      <c r="B26" s="220"/>
      <c r="C26" s="227">
        <v>129878</v>
      </c>
      <c r="D26" s="227"/>
      <c r="E26" s="227">
        <v>101971</v>
      </c>
      <c r="F26" s="166">
        <f t="shared" si="1"/>
        <v>0.2736758490158967</v>
      </c>
      <c r="G26" s="217">
        <f t="shared" si="2"/>
        <v>9.3928949047027394E-2</v>
      </c>
    </row>
    <row r="27" spans="1:7" s="145" customFormat="1">
      <c r="A27" s="154" t="s">
        <v>72</v>
      </c>
      <c r="B27" s="155"/>
      <c r="C27" s="148">
        <v>157457</v>
      </c>
      <c r="D27" s="148"/>
      <c r="E27" s="148">
        <v>-218901</v>
      </c>
      <c r="F27" s="120">
        <f t="shared" si="1"/>
        <v>-1.7193069012932787</v>
      </c>
      <c r="G27" s="149">
        <f t="shared" si="2"/>
        <v>0.11387433229721579</v>
      </c>
    </row>
    <row r="28" spans="1:7" s="171" customFormat="1" ht="15.75" customHeight="1">
      <c r="A28" s="214" t="s">
        <v>73</v>
      </c>
      <c r="B28" s="215"/>
      <c r="C28" s="216">
        <v>29478</v>
      </c>
      <c r="D28" s="216"/>
      <c r="E28" s="216">
        <v>4284</v>
      </c>
      <c r="F28" s="166">
        <f t="shared" si="1"/>
        <v>5.8809523809523814</v>
      </c>
      <c r="G28" s="217">
        <f t="shared" si="2"/>
        <v>2.1318757295371606E-2</v>
      </c>
    </row>
    <row r="29" spans="1:7" s="145" customFormat="1">
      <c r="A29" s="150" t="s">
        <v>74</v>
      </c>
      <c r="B29" s="151"/>
      <c r="C29" s="152">
        <v>-40480</v>
      </c>
      <c r="D29" s="152"/>
      <c r="E29" s="152">
        <v>14959</v>
      </c>
      <c r="F29" s="120">
        <f t="shared" si="1"/>
        <v>-3.7060632395213582</v>
      </c>
      <c r="G29" s="149">
        <f t="shared" si="2"/>
        <v>-2.9275503606643688E-2</v>
      </c>
    </row>
    <row r="30" spans="1:7" s="171" customFormat="1">
      <c r="A30" s="214" t="s">
        <v>75</v>
      </c>
      <c r="B30" s="215"/>
      <c r="C30" s="216">
        <v>168459</v>
      </c>
      <c r="D30" s="216"/>
      <c r="E30" s="216">
        <v>-238144</v>
      </c>
      <c r="F30" s="166">
        <f t="shared" si="1"/>
        <v>-1.7073829279763504</v>
      </c>
      <c r="G30" s="217">
        <f t="shared" si="2"/>
        <v>0.12183107860848787</v>
      </c>
    </row>
    <row r="31" spans="1:7" s="145" customFormat="1">
      <c r="A31" s="154" t="s">
        <v>76</v>
      </c>
      <c r="B31" s="155"/>
      <c r="C31" s="148">
        <v>105865</v>
      </c>
      <c r="D31" s="148"/>
      <c r="E31" s="148">
        <v>135964</v>
      </c>
      <c r="F31" s="120">
        <f t="shared" si="1"/>
        <v>-0.22137477567591421</v>
      </c>
      <c r="G31" s="149">
        <f t="shared" si="2"/>
        <v>7.6562529380368921E-2</v>
      </c>
    </row>
    <row r="32" spans="1:7" s="171" customFormat="1">
      <c r="A32" s="219" t="s">
        <v>77</v>
      </c>
      <c r="B32" s="220"/>
      <c r="C32" s="222">
        <v>1007065</v>
      </c>
      <c r="D32" s="222"/>
      <c r="E32" s="222">
        <v>556066</v>
      </c>
      <c r="F32" s="166">
        <f t="shared" si="1"/>
        <v>0.81105300449946593</v>
      </c>
      <c r="G32" s="217">
        <f t="shared" si="2"/>
        <v>0.72831855335041074</v>
      </c>
    </row>
    <row r="33" spans="1:7" s="145" customFormat="1">
      <c r="A33" s="154" t="s">
        <v>78</v>
      </c>
      <c r="B33" s="155"/>
      <c r="C33" s="156">
        <v>57539</v>
      </c>
      <c r="D33" s="156"/>
      <c r="E33" s="156">
        <v>10798</v>
      </c>
      <c r="F33" s="120">
        <f t="shared" si="1"/>
        <v>4.3286719762919059</v>
      </c>
      <c r="G33" s="149">
        <f t="shared" si="2"/>
        <v>4.1612727322694443E-2</v>
      </c>
    </row>
    <row r="34" spans="1:7" s="171" customFormat="1">
      <c r="A34" s="219" t="s">
        <v>79</v>
      </c>
      <c r="B34" s="220"/>
      <c r="C34" s="221">
        <v>310646</v>
      </c>
      <c r="D34" s="221"/>
      <c r="E34" s="221">
        <v>214120</v>
      </c>
      <c r="F34" s="166">
        <f t="shared" si="1"/>
        <v>0.45080328787595741</v>
      </c>
      <c r="G34" s="217">
        <f t="shared" si="2"/>
        <v>0.22466200823590501</v>
      </c>
    </row>
    <row r="35" spans="1:7" s="145" customFormat="1">
      <c r="A35" s="154" t="s">
        <v>80</v>
      </c>
      <c r="B35" s="155"/>
      <c r="C35" s="156">
        <v>638880</v>
      </c>
      <c r="D35" s="156"/>
      <c r="E35" s="156">
        <v>331148</v>
      </c>
      <c r="F35" s="120">
        <f t="shared" si="1"/>
        <v>0.92928841484774183</v>
      </c>
      <c r="G35" s="149">
        <f t="shared" si="2"/>
        <v>0.46204381779181125</v>
      </c>
    </row>
    <row r="36" spans="1:7" s="171" customFormat="1">
      <c r="A36" s="223" t="s">
        <v>81</v>
      </c>
      <c r="B36" s="220"/>
      <c r="C36" s="218">
        <v>638880</v>
      </c>
      <c r="D36" s="218"/>
      <c r="E36" s="218">
        <v>331148</v>
      </c>
      <c r="F36" s="166">
        <f t="shared" si="1"/>
        <v>0.92928841484774183</v>
      </c>
      <c r="G36" s="217">
        <f>C36/$C$5</f>
        <v>0.46204381779181125</v>
      </c>
    </row>
    <row r="37" spans="1:7" s="145" customFormat="1">
      <c r="A37" s="154" t="s">
        <v>82</v>
      </c>
      <c r="B37" s="155"/>
      <c r="C37" s="148">
        <v>150133</v>
      </c>
      <c r="D37" s="148"/>
      <c r="E37" s="148">
        <v>63625</v>
      </c>
      <c r="F37" s="120">
        <f t="shared" si="1"/>
        <v>1.3596542239685658</v>
      </c>
      <c r="G37" s="149">
        <f>C37/$C$5</f>
        <v>0.10857754898656712</v>
      </c>
    </row>
    <row r="38" spans="1:7" s="171" customFormat="1">
      <c r="A38" s="214" t="s">
        <v>83</v>
      </c>
      <c r="B38" s="215"/>
      <c r="C38" s="218">
        <v>148893</v>
      </c>
      <c r="D38" s="218"/>
      <c r="E38" s="218">
        <v>57935</v>
      </c>
      <c r="F38" s="166">
        <f t="shared" si="1"/>
        <v>1.5700008630361613</v>
      </c>
      <c r="G38" s="217">
        <f>C38/$C$5</f>
        <v>0.10768076972588929</v>
      </c>
    </row>
    <row r="39" spans="1:7" s="145" customFormat="1">
      <c r="A39" s="150" t="s">
        <v>84</v>
      </c>
      <c r="B39" s="151"/>
      <c r="C39" s="153">
        <v>1240</v>
      </c>
      <c r="D39" s="153"/>
      <c r="E39" s="153">
        <v>5690</v>
      </c>
      <c r="F39" s="120">
        <f t="shared" si="1"/>
        <v>-0.78207381370826012</v>
      </c>
      <c r="G39" s="149">
        <f>C39/$C$5</f>
        <v>8.9677926067782048E-4</v>
      </c>
    </row>
    <row r="40" spans="1:7" s="171" customFormat="1">
      <c r="A40" s="214" t="s">
        <v>85</v>
      </c>
      <c r="B40" s="215"/>
      <c r="C40" s="218" t="s">
        <v>0</v>
      </c>
      <c r="D40" s="218"/>
      <c r="E40" s="218" t="s">
        <v>0</v>
      </c>
      <c r="F40" s="166"/>
      <c r="G40" s="217"/>
    </row>
    <row r="41" spans="1:7" s="145" customFormat="1">
      <c r="A41" s="154" t="s">
        <v>86</v>
      </c>
      <c r="B41" s="155"/>
      <c r="C41" s="153">
        <v>488747</v>
      </c>
      <c r="D41" s="153"/>
      <c r="E41" s="153">
        <v>267523</v>
      </c>
      <c r="F41" s="120">
        <f t="shared" si="1"/>
        <v>0.82693450656579059</v>
      </c>
      <c r="G41" s="149">
        <f>C41/$C$5</f>
        <v>0.35346626880524412</v>
      </c>
    </row>
    <row r="42" spans="1:7" s="171" customFormat="1">
      <c r="A42" s="219" t="s">
        <v>87</v>
      </c>
      <c r="B42" s="220"/>
      <c r="C42" s="221">
        <v>488747</v>
      </c>
      <c r="D42" s="221"/>
      <c r="E42" s="221">
        <v>267523</v>
      </c>
      <c r="F42" s="166">
        <f t="shared" si="1"/>
        <v>0.82693450656579059</v>
      </c>
      <c r="G42" s="217">
        <f>C42/$C$5</f>
        <v>0.35346626880524412</v>
      </c>
    </row>
    <row r="43" spans="1:7" s="145" customFormat="1">
      <c r="A43" s="150" t="s">
        <v>88</v>
      </c>
      <c r="B43" s="151"/>
      <c r="C43" s="157">
        <v>14.48</v>
      </c>
      <c r="D43" s="158"/>
      <c r="E43" s="157">
        <v>7.9260000000000002</v>
      </c>
      <c r="F43" s="120">
        <f t="shared" si="1"/>
        <v>0.82689881402977539</v>
      </c>
      <c r="G43" s="159"/>
    </row>
    <row r="44" spans="1:7">
      <c r="A44" s="11"/>
      <c r="B44" s="11"/>
      <c r="C44" s="11"/>
      <c r="D44" s="11"/>
      <c r="E44" s="11"/>
      <c r="F44" s="11"/>
    </row>
    <row r="56" spans="1:4">
      <c r="A56" s="12"/>
    </row>
    <row r="57" spans="1:4">
      <c r="A57" s="12"/>
    </row>
    <row r="63" spans="1:4">
      <c r="A63" s="12"/>
      <c r="B63" s="12"/>
      <c r="C63" s="12"/>
      <c r="D63" s="12"/>
    </row>
  </sheetData>
  <mergeCells count="2">
    <mergeCell ref="G1:G4"/>
    <mergeCell ref="F3:F4"/>
  </mergeCells>
  <pageMargins left="0.25" right="0.25"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J89"/>
  <sheetViews>
    <sheetView zoomScaleNormal="100" workbookViewId="0">
      <selection sqref="A1:E1"/>
    </sheetView>
  </sheetViews>
  <sheetFormatPr baseColWidth="10" defaultColWidth="9" defaultRowHeight="13"/>
  <cols>
    <col min="1" max="1" width="7.59765625" style="31" bestFit="1" customWidth="1"/>
    <col min="2" max="2" width="44.59765625" style="31" bestFit="1" customWidth="1"/>
    <col min="3" max="3" width="10.19921875" style="31" customWidth="1"/>
    <col min="4" max="4" width="13.3984375" style="31" bestFit="1" customWidth="1"/>
    <col min="5" max="5" width="11.796875" style="31" bestFit="1" customWidth="1"/>
    <col min="6" max="6" width="11.3984375" style="31" bestFit="1" customWidth="1"/>
    <col min="7" max="8" width="13" style="31" bestFit="1" customWidth="1"/>
    <col min="9" max="9" width="11.3984375" style="31" bestFit="1" customWidth="1"/>
    <col min="10" max="10" width="8.19921875" style="31" customWidth="1"/>
    <col min="11" max="16384" width="9" style="31"/>
  </cols>
  <sheetData>
    <row r="1" spans="1:9" ht="27.75" customHeight="1">
      <c r="A1" s="320" t="s">
        <v>199</v>
      </c>
      <c r="B1" s="320"/>
      <c r="C1" s="320"/>
      <c r="D1" s="320"/>
      <c r="E1" s="320"/>
      <c r="F1" s="30"/>
      <c r="G1" s="320" t="s">
        <v>200</v>
      </c>
      <c r="H1" s="320"/>
      <c r="I1" s="320"/>
    </row>
    <row r="2" spans="1:9" ht="28">
      <c r="A2" s="32"/>
      <c r="B2" s="32"/>
      <c r="C2" s="33" t="s">
        <v>201</v>
      </c>
      <c r="D2" s="34" t="s">
        <v>202</v>
      </c>
      <c r="E2" s="35" t="s">
        <v>203</v>
      </c>
      <c r="F2" s="36" t="s">
        <v>204</v>
      </c>
      <c r="G2" s="35" t="s">
        <v>202</v>
      </c>
      <c r="H2" s="35" t="s">
        <v>203</v>
      </c>
      <c r="I2" s="34" t="s">
        <v>204</v>
      </c>
    </row>
    <row r="3" spans="1:9" ht="28">
      <c r="A3" s="37" t="s">
        <v>205</v>
      </c>
      <c r="B3" s="38" t="s">
        <v>206</v>
      </c>
      <c r="C3" s="39"/>
      <c r="D3" s="40">
        <v>7080047</v>
      </c>
      <c r="E3" s="41">
        <v>8843000</v>
      </c>
      <c r="F3" s="42">
        <v>15923047</v>
      </c>
      <c r="G3" s="43">
        <v>9969597</v>
      </c>
      <c r="H3" s="43">
        <v>12389430</v>
      </c>
      <c r="I3" s="44">
        <v>22359027</v>
      </c>
    </row>
    <row r="4" spans="1:9" ht="14">
      <c r="A4" s="45" t="s">
        <v>207</v>
      </c>
      <c r="B4" s="46" t="s">
        <v>208</v>
      </c>
      <c r="C4" s="47" t="s">
        <v>209</v>
      </c>
      <c r="D4" s="48">
        <v>1051993</v>
      </c>
      <c r="E4" s="49">
        <v>1928406</v>
      </c>
      <c r="F4" s="50">
        <v>2980399</v>
      </c>
      <c r="G4" s="51">
        <v>812777</v>
      </c>
      <c r="H4" s="51">
        <v>1581522</v>
      </c>
      <c r="I4" s="52">
        <v>2394299</v>
      </c>
    </row>
    <row r="5" spans="1:9" ht="14">
      <c r="A5" s="53" t="s">
        <v>210</v>
      </c>
      <c r="B5" s="54" t="s">
        <v>211</v>
      </c>
      <c r="C5" s="55"/>
      <c r="D5" s="56">
        <v>1019020</v>
      </c>
      <c r="E5" s="57">
        <v>1112063</v>
      </c>
      <c r="F5" s="58">
        <v>2131083</v>
      </c>
      <c r="G5" s="59">
        <v>812777</v>
      </c>
      <c r="H5" s="59">
        <v>957344</v>
      </c>
      <c r="I5" s="60">
        <v>1770121</v>
      </c>
    </row>
    <row r="6" spans="1:9" ht="28">
      <c r="A6" s="53" t="s">
        <v>212</v>
      </c>
      <c r="B6" s="54" t="s">
        <v>213</v>
      </c>
      <c r="C6" s="55"/>
      <c r="D6" s="61" t="s">
        <v>0</v>
      </c>
      <c r="E6" s="62" t="s">
        <v>0</v>
      </c>
      <c r="F6" s="63" t="s">
        <v>0</v>
      </c>
      <c r="G6" s="61" t="s">
        <v>0</v>
      </c>
      <c r="H6" s="61" t="s">
        <v>0</v>
      </c>
      <c r="I6" s="64" t="s">
        <v>0</v>
      </c>
    </row>
    <row r="7" spans="1:9" ht="28">
      <c r="A7" s="53" t="s">
        <v>214</v>
      </c>
      <c r="B7" s="54" t="s">
        <v>215</v>
      </c>
      <c r="C7" s="55"/>
      <c r="D7" s="61" t="s">
        <v>0</v>
      </c>
      <c r="E7" s="62" t="s">
        <v>0</v>
      </c>
      <c r="F7" s="63" t="s">
        <v>0</v>
      </c>
      <c r="G7" s="61" t="s">
        <v>0</v>
      </c>
      <c r="H7" s="61" t="s">
        <v>0</v>
      </c>
      <c r="I7" s="64" t="s">
        <v>0</v>
      </c>
    </row>
    <row r="8" spans="1:9" ht="28">
      <c r="A8" s="53" t="s">
        <v>216</v>
      </c>
      <c r="B8" s="54" t="s">
        <v>217</v>
      </c>
      <c r="C8" s="55"/>
      <c r="D8" s="56">
        <v>1019020</v>
      </c>
      <c r="E8" s="57">
        <v>1112063</v>
      </c>
      <c r="F8" s="58">
        <v>2131083</v>
      </c>
      <c r="G8" s="59">
        <v>812777</v>
      </c>
      <c r="H8" s="59">
        <v>957344</v>
      </c>
      <c r="I8" s="60">
        <v>1770121</v>
      </c>
    </row>
    <row r="9" spans="1:9" ht="14">
      <c r="A9" s="53" t="s">
        <v>218</v>
      </c>
      <c r="B9" s="54" t="s">
        <v>219</v>
      </c>
      <c r="C9" s="55"/>
      <c r="D9" s="59">
        <v>32973</v>
      </c>
      <c r="E9" s="56">
        <v>44122</v>
      </c>
      <c r="F9" s="57">
        <v>77095</v>
      </c>
      <c r="G9" s="61" t="s">
        <v>0</v>
      </c>
      <c r="H9" s="59">
        <v>21261</v>
      </c>
      <c r="I9" s="60">
        <v>21261</v>
      </c>
    </row>
    <row r="10" spans="1:9" ht="28">
      <c r="A10" s="53" t="s">
        <v>220</v>
      </c>
      <c r="B10" s="54" t="s">
        <v>221</v>
      </c>
      <c r="C10" s="55"/>
      <c r="D10" s="59">
        <v>32973</v>
      </c>
      <c r="E10" s="56">
        <v>44122</v>
      </c>
      <c r="F10" s="57">
        <v>77095</v>
      </c>
      <c r="G10" s="61" t="s">
        <v>0</v>
      </c>
      <c r="H10" s="59">
        <v>21261</v>
      </c>
      <c r="I10" s="60">
        <v>21261</v>
      </c>
    </row>
    <row r="11" spans="1:9" ht="28">
      <c r="A11" s="53" t="s">
        <v>222</v>
      </c>
      <c r="B11" s="54" t="s">
        <v>223</v>
      </c>
      <c r="C11" s="55"/>
      <c r="D11" s="61" t="s">
        <v>0</v>
      </c>
      <c r="E11" s="62" t="s">
        <v>0</v>
      </c>
      <c r="F11" s="63" t="s">
        <v>0</v>
      </c>
      <c r="G11" s="61" t="s">
        <v>0</v>
      </c>
      <c r="H11" s="61" t="s">
        <v>0</v>
      </c>
      <c r="I11" s="64" t="s">
        <v>0</v>
      </c>
    </row>
    <row r="12" spans="1:9" ht="14">
      <c r="A12" s="53" t="s">
        <v>224</v>
      </c>
      <c r="B12" s="54" t="s">
        <v>225</v>
      </c>
      <c r="C12" s="55"/>
      <c r="D12" s="61" t="s">
        <v>0</v>
      </c>
      <c r="E12" s="57">
        <v>723169</v>
      </c>
      <c r="F12" s="57">
        <v>723169</v>
      </c>
      <c r="G12" s="61" t="s">
        <v>0</v>
      </c>
      <c r="H12" s="59">
        <v>567190</v>
      </c>
      <c r="I12" s="60">
        <v>567190</v>
      </c>
    </row>
    <row r="13" spans="1:9" ht="28">
      <c r="A13" s="53" t="s">
        <v>226</v>
      </c>
      <c r="B13" s="54" t="s">
        <v>227</v>
      </c>
      <c r="C13" s="55"/>
      <c r="D13" s="61" t="s">
        <v>0</v>
      </c>
      <c r="E13" s="57">
        <v>647336</v>
      </c>
      <c r="F13" s="57">
        <v>647336</v>
      </c>
      <c r="G13" s="61" t="s">
        <v>0</v>
      </c>
      <c r="H13" s="59">
        <v>552594</v>
      </c>
      <c r="I13" s="60">
        <v>552594</v>
      </c>
    </row>
    <row r="14" spans="1:9" ht="28">
      <c r="A14" s="53" t="s">
        <v>228</v>
      </c>
      <c r="B14" s="54" t="s">
        <v>229</v>
      </c>
      <c r="C14" s="55"/>
      <c r="D14" s="61" t="s">
        <v>0</v>
      </c>
      <c r="E14" s="56">
        <v>75833</v>
      </c>
      <c r="F14" s="57">
        <v>75833</v>
      </c>
      <c r="G14" s="61" t="s">
        <v>0</v>
      </c>
      <c r="H14" s="59">
        <v>14596</v>
      </c>
      <c r="I14" s="60">
        <v>14596</v>
      </c>
    </row>
    <row r="15" spans="1:9" ht="14">
      <c r="A15" s="53" t="s">
        <v>230</v>
      </c>
      <c r="B15" s="54" t="s">
        <v>231</v>
      </c>
      <c r="C15" s="55"/>
      <c r="D15" s="61" t="s">
        <v>0</v>
      </c>
      <c r="E15" s="62" t="s">
        <v>0</v>
      </c>
      <c r="F15" s="63" t="s">
        <v>0</v>
      </c>
      <c r="G15" s="61" t="s">
        <v>0</v>
      </c>
      <c r="H15" s="61" t="s">
        <v>0</v>
      </c>
      <c r="I15" s="64" t="s">
        <v>0</v>
      </c>
    </row>
    <row r="16" spans="1:9" ht="14">
      <c r="A16" s="53" t="s">
        <v>232</v>
      </c>
      <c r="B16" s="54" t="s">
        <v>233</v>
      </c>
      <c r="C16" s="55"/>
      <c r="D16" s="61" t="s">
        <v>0</v>
      </c>
      <c r="E16" s="62" t="s">
        <v>0</v>
      </c>
      <c r="F16" s="63" t="s">
        <v>0</v>
      </c>
      <c r="G16" s="61" t="s">
        <v>0</v>
      </c>
      <c r="H16" s="61" t="s">
        <v>0</v>
      </c>
      <c r="I16" s="64" t="s">
        <v>0</v>
      </c>
    </row>
    <row r="17" spans="1:9" ht="28">
      <c r="A17" s="53" t="s">
        <v>234</v>
      </c>
      <c r="B17" s="54" t="s">
        <v>235</v>
      </c>
      <c r="C17" s="55"/>
      <c r="D17" s="61" t="s">
        <v>0</v>
      </c>
      <c r="E17" s="62" t="s">
        <v>0</v>
      </c>
      <c r="F17" s="63" t="s">
        <v>0</v>
      </c>
      <c r="G17" s="61" t="s">
        <v>0</v>
      </c>
      <c r="H17" s="61" t="s">
        <v>0</v>
      </c>
      <c r="I17" s="64" t="s">
        <v>0</v>
      </c>
    </row>
    <row r="18" spans="1:9" ht="28">
      <c r="A18" s="53" t="s">
        <v>236</v>
      </c>
      <c r="B18" s="54" t="s">
        <v>237</v>
      </c>
      <c r="C18" s="55"/>
      <c r="D18" s="61" t="s">
        <v>0</v>
      </c>
      <c r="E18" s="62" t="s">
        <v>0</v>
      </c>
      <c r="F18" s="63" t="s">
        <v>0</v>
      </c>
      <c r="G18" s="61" t="s">
        <v>0</v>
      </c>
      <c r="H18" s="61" t="s">
        <v>0</v>
      </c>
      <c r="I18" s="64" t="s">
        <v>0</v>
      </c>
    </row>
    <row r="19" spans="1:9" ht="14">
      <c r="A19" s="53" t="s">
        <v>238</v>
      </c>
      <c r="B19" s="54" t="s">
        <v>239</v>
      </c>
      <c r="C19" s="55"/>
      <c r="D19" s="61" t="s">
        <v>0</v>
      </c>
      <c r="E19" s="62" t="s">
        <v>0</v>
      </c>
      <c r="F19" s="63" t="s">
        <v>0</v>
      </c>
      <c r="G19" s="61" t="s">
        <v>0</v>
      </c>
      <c r="H19" s="61" t="s">
        <v>0</v>
      </c>
      <c r="I19" s="64" t="s">
        <v>0</v>
      </c>
    </row>
    <row r="20" spans="1:9" ht="14">
      <c r="A20" s="53" t="s">
        <v>240</v>
      </c>
      <c r="B20" s="54" t="s">
        <v>241</v>
      </c>
      <c r="C20" s="55"/>
      <c r="D20" s="61" t="s">
        <v>0</v>
      </c>
      <c r="E20" s="62" t="s">
        <v>0</v>
      </c>
      <c r="F20" s="63" t="s">
        <v>0</v>
      </c>
      <c r="G20" s="61" t="s">
        <v>0</v>
      </c>
      <c r="H20" s="61" t="s">
        <v>0</v>
      </c>
      <c r="I20" s="64" t="s">
        <v>0</v>
      </c>
    </row>
    <row r="21" spans="1:9" ht="14">
      <c r="A21" s="53" t="s">
        <v>242</v>
      </c>
      <c r="B21" s="54" t="s">
        <v>243</v>
      </c>
      <c r="C21" s="55"/>
      <c r="D21" s="61" t="s">
        <v>0</v>
      </c>
      <c r="E21" s="56">
        <v>49052</v>
      </c>
      <c r="F21" s="57">
        <v>49052</v>
      </c>
      <c r="G21" s="61" t="s">
        <v>0</v>
      </c>
      <c r="H21" s="59">
        <v>35727</v>
      </c>
      <c r="I21" s="60">
        <v>35727</v>
      </c>
    </row>
    <row r="22" spans="1:9" ht="14">
      <c r="A22" s="53" t="s">
        <v>244</v>
      </c>
      <c r="B22" s="54" t="s">
        <v>245</v>
      </c>
      <c r="C22" s="55"/>
      <c r="D22" s="61" t="s">
        <v>0</v>
      </c>
      <c r="E22" s="62" t="s">
        <v>0</v>
      </c>
      <c r="F22" s="63" t="s">
        <v>0</v>
      </c>
      <c r="G22" s="61" t="s">
        <v>0</v>
      </c>
      <c r="H22" s="61" t="s">
        <v>0</v>
      </c>
      <c r="I22" s="64" t="s">
        <v>0</v>
      </c>
    </row>
    <row r="23" spans="1:9" ht="14">
      <c r="A23" s="45" t="s">
        <v>246</v>
      </c>
      <c r="B23" s="46" t="s">
        <v>247</v>
      </c>
      <c r="C23" s="55"/>
      <c r="D23" s="48">
        <v>1093691</v>
      </c>
      <c r="E23" s="49">
        <v>2197815</v>
      </c>
      <c r="F23" s="50">
        <v>3291506</v>
      </c>
      <c r="G23" s="51">
        <v>6089346</v>
      </c>
      <c r="H23" s="51">
        <v>7384144</v>
      </c>
      <c r="I23" s="52">
        <v>13473490</v>
      </c>
    </row>
    <row r="24" spans="1:9" ht="14">
      <c r="A24" s="53" t="s">
        <v>248</v>
      </c>
      <c r="B24" s="54" t="s">
        <v>249</v>
      </c>
      <c r="C24" s="55"/>
      <c r="D24" s="56">
        <v>1093691</v>
      </c>
      <c r="E24" s="57">
        <v>2197815</v>
      </c>
      <c r="F24" s="58">
        <v>3291506</v>
      </c>
      <c r="G24" s="59">
        <v>6088707</v>
      </c>
      <c r="H24" s="59">
        <v>7384144</v>
      </c>
      <c r="I24" s="60">
        <v>13472851</v>
      </c>
    </row>
    <row r="25" spans="1:9" ht="28">
      <c r="A25" s="53" t="s">
        <v>250</v>
      </c>
      <c r="B25" s="54" t="s">
        <v>251</v>
      </c>
      <c r="C25" s="55"/>
      <c r="D25" s="56">
        <v>929160</v>
      </c>
      <c r="E25" s="57">
        <v>2197815</v>
      </c>
      <c r="F25" s="58">
        <v>3126975</v>
      </c>
      <c r="G25" s="59">
        <v>5869884</v>
      </c>
      <c r="H25" s="59">
        <v>7384144</v>
      </c>
      <c r="I25" s="60">
        <v>13254028</v>
      </c>
    </row>
    <row r="26" spans="1:9" ht="28">
      <c r="A26" s="53" t="s">
        <v>252</v>
      </c>
      <c r="B26" s="54" t="s">
        <v>253</v>
      </c>
      <c r="C26" s="55"/>
      <c r="D26" s="61" t="s">
        <v>0</v>
      </c>
      <c r="E26" s="62" t="s">
        <v>0</v>
      </c>
      <c r="F26" s="63" t="s">
        <v>0</v>
      </c>
      <c r="G26" s="61" t="s">
        <v>0</v>
      </c>
      <c r="H26" s="61" t="s">
        <v>0</v>
      </c>
      <c r="I26" s="64" t="s">
        <v>0</v>
      </c>
    </row>
    <row r="27" spans="1:9" ht="28">
      <c r="A27" s="53" t="s">
        <v>254</v>
      </c>
      <c r="B27" s="54" t="s">
        <v>255</v>
      </c>
      <c r="C27" s="55"/>
      <c r="D27" s="61" t="s">
        <v>0</v>
      </c>
      <c r="E27" s="62" t="s">
        <v>0</v>
      </c>
      <c r="F27" s="63" t="s">
        <v>0</v>
      </c>
      <c r="G27" s="61" t="s">
        <v>0</v>
      </c>
      <c r="H27" s="61" t="s">
        <v>0</v>
      </c>
      <c r="I27" s="64" t="s">
        <v>0</v>
      </c>
    </row>
    <row r="28" spans="1:9" ht="28">
      <c r="A28" s="53" t="s">
        <v>256</v>
      </c>
      <c r="B28" s="54" t="s">
        <v>257</v>
      </c>
      <c r="C28" s="55"/>
      <c r="D28" s="61" t="s">
        <v>0</v>
      </c>
      <c r="E28" s="62" t="s">
        <v>0</v>
      </c>
      <c r="F28" s="63" t="s">
        <v>0</v>
      </c>
      <c r="G28" s="61" t="s">
        <v>0</v>
      </c>
      <c r="H28" s="61" t="s">
        <v>0</v>
      </c>
      <c r="I28" s="64" t="s">
        <v>0</v>
      </c>
    </row>
    <row r="29" spans="1:9" ht="28">
      <c r="A29" s="53" t="s">
        <v>258</v>
      </c>
      <c r="B29" s="54" t="s">
        <v>259</v>
      </c>
      <c r="C29" s="55"/>
      <c r="D29" s="61" t="s">
        <v>0</v>
      </c>
      <c r="E29" s="62" t="s">
        <v>0</v>
      </c>
      <c r="F29" s="63" t="s">
        <v>0</v>
      </c>
      <c r="G29" s="61" t="s">
        <v>0</v>
      </c>
      <c r="H29" s="61" t="s">
        <v>0</v>
      </c>
      <c r="I29" s="64" t="s">
        <v>0</v>
      </c>
    </row>
    <row r="30" spans="1:9" ht="28">
      <c r="A30" s="53" t="s">
        <v>260</v>
      </c>
      <c r="B30" s="54" t="s">
        <v>261</v>
      </c>
      <c r="C30" s="55"/>
      <c r="D30" s="61" t="s">
        <v>0</v>
      </c>
      <c r="E30" s="62" t="s">
        <v>0</v>
      </c>
      <c r="F30" s="63" t="s">
        <v>0</v>
      </c>
      <c r="G30" s="61" t="s">
        <v>0</v>
      </c>
      <c r="H30" s="61" t="s">
        <v>0</v>
      </c>
      <c r="I30" s="64" t="s">
        <v>0</v>
      </c>
    </row>
    <row r="31" spans="1:9" ht="28">
      <c r="A31" s="53" t="s">
        <v>262</v>
      </c>
      <c r="B31" s="54" t="s">
        <v>263</v>
      </c>
      <c r="C31" s="62" t="s">
        <v>264</v>
      </c>
      <c r="D31" s="59">
        <v>6341</v>
      </c>
      <c r="E31" s="62" t="s">
        <v>0</v>
      </c>
      <c r="F31" s="56">
        <v>6341</v>
      </c>
      <c r="G31" s="59">
        <v>89976</v>
      </c>
      <c r="H31" s="61" t="s">
        <v>0</v>
      </c>
      <c r="I31" s="60">
        <v>89976</v>
      </c>
    </row>
    <row r="32" spans="1:9" ht="28">
      <c r="A32" s="53" t="s">
        <v>265</v>
      </c>
      <c r="B32" s="54" t="s">
        <v>266</v>
      </c>
      <c r="C32" s="55"/>
      <c r="D32" s="61" t="s">
        <v>0</v>
      </c>
      <c r="E32" s="62" t="s">
        <v>0</v>
      </c>
      <c r="F32" s="63" t="s">
        <v>0</v>
      </c>
      <c r="G32" s="61" t="s">
        <v>0</v>
      </c>
      <c r="H32" s="61" t="s">
        <v>0</v>
      </c>
      <c r="I32" s="64" t="s">
        <v>0</v>
      </c>
    </row>
    <row r="33" spans="1:9" ht="28">
      <c r="A33" s="53" t="s">
        <v>267</v>
      </c>
      <c r="B33" s="54" t="s">
        <v>268</v>
      </c>
      <c r="C33" s="62" t="s">
        <v>264</v>
      </c>
      <c r="D33" s="56">
        <v>158190</v>
      </c>
      <c r="E33" s="62" t="s">
        <v>0</v>
      </c>
      <c r="F33" s="57">
        <v>158190</v>
      </c>
      <c r="G33" s="59">
        <v>128847</v>
      </c>
      <c r="H33" s="61" t="s">
        <v>0</v>
      </c>
      <c r="I33" s="60">
        <v>128847</v>
      </c>
    </row>
    <row r="34" spans="1:9" ht="28">
      <c r="A34" s="65">
        <v>40210</v>
      </c>
      <c r="B34" s="54" t="s">
        <v>269</v>
      </c>
      <c r="C34" s="55"/>
      <c r="D34" s="61" t="s">
        <v>0</v>
      </c>
      <c r="E34" s="62" t="s">
        <v>0</v>
      </c>
      <c r="F34" s="63" t="s">
        <v>0</v>
      </c>
      <c r="G34" s="61" t="s">
        <v>0</v>
      </c>
      <c r="H34" s="61" t="s">
        <v>0</v>
      </c>
      <c r="I34" s="64" t="s">
        <v>0</v>
      </c>
    </row>
    <row r="35" spans="1:9" ht="28">
      <c r="A35" s="53" t="s">
        <v>270</v>
      </c>
      <c r="B35" s="54" t="s">
        <v>271</v>
      </c>
      <c r="C35" s="55"/>
      <c r="D35" s="61" t="s">
        <v>0</v>
      </c>
      <c r="E35" s="62" t="s">
        <v>0</v>
      </c>
      <c r="F35" s="63" t="s">
        <v>0</v>
      </c>
      <c r="G35" s="61" t="s">
        <v>0</v>
      </c>
      <c r="H35" s="61" t="s">
        <v>0</v>
      </c>
      <c r="I35" s="64" t="s">
        <v>0</v>
      </c>
    </row>
    <row r="36" spans="1:9" ht="28">
      <c r="A36" s="53" t="s">
        <v>272</v>
      </c>
      <c r="B36" s="54" t="s">
        <v>273</v>
      </c>
      <c r="C36" s="55"/>
      <c r="D36" s="61" t="s">
        <v>0</v>
      </c>
      <c r="E36" s="62" t="s">
        <v>0</v>
      </c>
      <c r="F36" s="63" t="s">
        <v>0</v>
      </c>
      <c r="G36" s="61" t="s">
        <v>0</v>
      </c>
      <c r="H36" s="61" t="s">
        <v>0</v>
      </c>
      <c r="I36" s="64" t="s">
        <v>0</v>
      </c>
    </row>
    <row r="37" spans="1:9" ht="28">
      <c r="A37" s="53" t="s">
        <v>274</v>
      </c>
      <c r="B37" s="54" t="s">
        <v>275</v>
      </c>
      <c r="C37" s="55"/>
      <c r="D37" s="61" t="s">
        <v>0</v>
      </c>
      <c r="E37" s="62" t="s">
        <v>0</v>
      </c>
      <c r="F37" s="63" t="s">
        <v>0</v>
      </c>
      <c r="G37" s="61" t="s">
        <v>0</v>
      </c>
      <c r="H37" s="61" t="s">
        <v>0</v>
      </c>
      <c r="I37" s="64" t="s">
        <v>0</v>
      </c>
    </row>
    <row r="38" spans="1:9" ht="14">
      <c r="A38" s="53" t="s">
        <v>276</v>
      </c>
      <c r="B38" s="54" t="s">
        <v>277</v>
      </c>
      <c r="C38" s="55"/>
      <c r="D38" s="61" t="s">
        <v>0</v>
      </c>
      <c r="E38" s="62" t="s">
        <v>0</v>
      </c>
      <c r="F38" s="63" t="s">
        <v>0</v>
      </c>
      <c r="G38" s="66">
        <v>639</v>
      </c>
      <c r="H38" s="61" t="s">
        <v>0</v>
      </c>
      <c r="I38" s="67">
        <v>639</v>
      </c>
    </row>
    <row r="39" spans="1:9" ht="28">
      <c r="A39" s="53" t="s">
        <v>278</v>
      </c>
      <c r="B39" s="54" t="s">
        <v>279</v>
      </c>
      <c r="C39" s="55"/>
      <c r="D39" s="61" t="s">
        <v>0</v>
      </c>
      <c r="E39" s="62" t="s">
        <v>0</v>
      </c>
      <c r="F39" s="63" t="s">
        <v>0</v>
      </c>
      <c r="G39" s="66">
        <v>639</v>
      </c>
      <c r="H39" s="61" t="s">
        <v>0</v>
      </c>
      <c r="I39" s="67">
        <v>639</v>
      </c>
    </row>
    <row r="40" spans="1:9" ht="28">
      <c r="A40" s="53" t="s">
        <v>280</v>
      </c>
      <c r="B40" s="54" t="s">
        <v>281</v>
      </c>
      <c r="C40" s="55"/>
      <c r="D40" s="61" t="s">
        <v>0</v>
      </c>
      <c r="E40" s="62" t="s">
        <v>0</v>
      </c>
      <c r="F40" s="63" t="s">
        <v>0</v>
      </c>
      <c r="G40" s="61" t="s">
        <v>0</v>
      </c>
      <c r="H40" s="61" t="s">
        <v>0</v>
      </c>
      <c r="I40" s="64" t="s">
        <v>0</v>
      </c>
    </row>
    <row r="41" spans="1:9" ht="14">
      <c r="A41" s="45" t="s">
        <v>282</v>
      </c>
      <c r="B41" s="46" t="s">
        <v>283</v>
      </c>
      <c r="C41" s="55"/>
      <c r="D41" s="48">
        <v>4934363</v>
      </c>
      <c r="E41" s="49">
        <v>4716779</v>
      </c>
      <c r="F41" s="50">
        <v>9651142</v>
      </c>
      <c r="G41" s="51">
        <v>3067474</v>
      </c>
      <c r="H41" s="51">
        <v>3423764</v>
      </c>
      <c r="I41" s="52">
        <v>6491238</v>
      </c>
    </row>
    <row r="42" spans="1:9" ht="14">
      <c r="A42" s="68">
        <v>3.1</v>
      </c>
      <c r="B42" s="54" t="s">
        <v>284</v>
      </c>
      <c r="C42" s="55"/>
      <c r="D42" s="61" t="s">
        <v>0</v>
      </c>
      <c r="E42" s="62" t="s">
        <v>0</v>
      </c>
      <c r="F42" s="63" t="s">
        <v>0</v>
      </c>
      <c r="G42" s="61" t="s">
        <v>0</v>
      </c>
      <c r="H42" s="61" t="s">
        <v>0</v>
      </c>
      <c r="I42" s="64" t="s">
        <v>0</v>
      </c>
    </row>
    <row r="43" spans="1:9" ht="28">
      <c r="A43" s="53" t="s">
        <v>285</v>
      </c>
      <c r="B43" s="54" t="s">
        <v>286</v>
      </c>
      <c r="C43" s="55"/>
      <c r="D43" s="61" t="s">
        <v>0</v>
      </c>
      <c r="E43" s="62" t="s">
        <v>0</v>
      </c>
      <c r="F43" s="63" t="s">
        <v>0</v>
      </c>
      <c r="G43" s="61" t="s">
        <v>0</v>
      </c>
      <c r="H43" s="61" t="s">
        <v>0</v>
      </c>
      <c r="I43" s="64" t="s">
        <v>0</v>
      </c>
    </row>
    <row r="44" spans="1:9" ht="14">
      <c r="A44" s="53" t="s">
        <v>287</v>
      </c>
      <c r="B44" s="54" t="s">
        <v>288</v>
      </c>
      <c r="C44" s="55"/>
      <c r="D44" s="61" t="s">
        <v>0</v>
      </c>
      <c r="E44" s="62" t="s">
        <v>0</v>
      </c>
      <c r="F44" s="63" t="s">
        <v>0</v>
      </c>
      <c r="G44" s="61" t="s">
        <v>0</v>
      </c>
      <c r="H44" s="61" t="s">
        <v>0</v>
      </c>
      <c r="I44" s="64" t="s">
        <v>0</v>
      </c>
    </row>
    <row r="45" spans="1:9" ht="28">
      <c r="A45" s="53" t="s">
        <v>289</v>
      </c>
      <c r="B45" s="54" t="s">
        <v>290</v>
      </c>
      <c r="C45" s="55"/>
      <c r="D45" s="61" t="s">
        <v>0</v>
      </c>
      <c r="E45" s="62" t="s">
        <v>0</v>
      </c>
      <c r="F45" s="63" t="s">
        <v>0</v>
      </c>
      <c r="G45" s="61" t="s">
        <v>0</v>
      </c>
      <c r="H45" s="61" t="s">
        <v>0</v>
      </c>
      <c r="I45" s="64" t="s">
        <v>0</v>
      </c>
    </row>
    <row r="46" spans="1:9" ht="14">
      <c r="A46" s="68">
        <v>3.2</v>
      </c>
      <c r="B46" s="54" t="s">
        <v>291</v>
      </c>
      <c r="C46" s="55"/>
      <c r="D46" s="56">
        <v>4934363</v>
      </c>
      <c r="E46" s="57">
        <v>4716779</v>
      </c>
      <c r="F46" s="58">
        <v>9651142</v>
      </c>
      <c r="G46" s="59">
        <v>3067474</v>
      </c>
      <c r="H46" s="59">
        <v>3423764</v>
      </c>
      <c r="I46" s="60">
        <v>6491238</v>
      </c>
    </row>
    <row r="47" spans="1:9" ht="14">
      <c r="A47" s="53" t="s">
        <v>292</v>
      </c>
      <c r="B47" s="54" t="s">
        <v>293</v>
      </c>
      <c r="C47" s="55"/>
      <c r="D47" s="56">
        <v>1885597</v>
      </c>
      <c r="E47" s="57">
        <v>1813648</v>
      </c>
      <c r="F47" s="58">
        <v>3699245</v>
      </c>
      <c r="G47" s="59">
        <v>1164117</v>
      </c>
      <c r="H47" s="59">
        <v>1421752</v>
      </c>
      <c r="I47" s="60">
        <v>2585869</v>
      </c>
    </row>
    <row r="48" spans="1:9" ht="28">
      <c r="A48" s="53" t="s">
        <v>294</v>
      </c>
      <c r="B48" s="54" t="s">
        <v>295</v>
      </c>
      <c r="C48" s="55"/>
      <c r="D48" s="56">
        <v>1143780</v>
      </c>
      <c r="E48" s="57">
        <v>783954</v>
      </c>
      <c r="F48" s="58">
        <v>1927734</v>
      </c>
      <c r="G48" s="59">
        <v>1118851</v>
      </c>
      <c r="H48" s="59">
        <v>191971</v>
      </c>
      <c r="I48" s="60">
        <v>1310822</v>
      </c>
    </row>
    <row r="49" spans="1:9" ht="28">
      <c r="A49" s="53" t="s">
        <v>296</v>
      </c>
      <c r="B49" s="54" t="s">
        <v>297</v>
      </c>
      <c r="C49" s="55"/>
      <c r="D49" s="56">
        <v>741817</v>
      </c>
      <c r="E49" s="57">
        <v>1029694</v>
      </c>
      <c r="F49" s="58">
        <v>1771511</v>
      </c>
      <c r="G49" s="59">
        <v>45266</v>
      </c>
      <c r="H49" s="59">
        <v>1229781</v>
      </c>
      <c r="I49" s="60">
        <v>1275047</v>
      </c>
    </row>
    <row r="50" spans="1:9" ht="14">
      <c r="A50" s="53" t="s">
        <v>298</v>
      </c>
      <c r="B50" s="54" t="s">
        <v>299</v>
      </c>
      <c r="C50" s="55"/>
      <c r="D50" s="56">
        <v>2707100</v>
      </c>
      <c r="E50" s="57">
        <v>2553953</v>
      </c>
      <c r="F50" s="58">
        <v>5261053</v>
      </c>
      <c r="G50" s="59">
        <v>1849373</v>
      </c>
      <c r="H50" s="59">
        <v>1946098</v>
      </c>
      <c r="I50" s="60">
        <v>3795471</v>
      </c>
    </row>
    <row r="51" spans="1:9" ht="28">
      <c r="A51" s="53" t="s">
        <v>300</v>
      </c>
      <c r="B51" s="54" t="s">
        <v>301</v>
      </c>
      <c r="C51" s="55"/>
      <c r="D51" s="56">
        <v>706773</v>
      </c>
      <c r="E51" s="57">
        <v>1836764</v>
      </c>
      <c r="F51" s="58">
        <v>2543537</v>
      </c>
      <c r="G51" s="59">
        <v>523588</v>
      </c>
      <c r="H51" s="59">
        <v>1360572</v>
      </c>
      <c r="I51" s="60">
        <v>1884160</v>
      </c>
    </row>
    <row r="52" spans="1:9" ht="28">
      <c r="A52" s="53" t="s">
        <v>302</v>
      </c>
      <c r="B52" s="54" t="s">
        <v>303</v>
      </c>
      <c r="C52" s="55"/>
      <c r="D52" s="56">
        <v>2000327</v>
      </c>
      <c r="E52" s="57">
        <v>717189</v>
      </c>
      <c r="F52" s="58">
        <v>2717516</v>
      </c>
      <c r="G52" s="59">
        <v>1325785</v>
      </c>
      <c r="H52" s="59">
        <v>585526</v>
      </c>
      <c r="I52" s="60">
        <v>1911311</v>
      </c>
    </row>
    <row r="53" spans="1:9" ht="28">
      <c r="A53" s="53" t="s">
        <v>304</v>
      </c>
      <c r="B53" s="54" t="s">
        <v>305</v>
      </c>
      <c r="C53" s="55"/>
      <c r="D53" s="61" t="s">
        <v>0</v>
      </c>
      <c r="E53" s="62" t="s">
        <v>0</v>
      </c>
      <c r="F53" s="63" t="s">
        <v>0</v>
      </c>
      <c r="G53" s="61" t="s">
        <v>0</v>
      </c>
      <c r="H53" s="61" t="s">
        <v>0</v>
      </c>
      <c r="I53" s="64" t="s">
        <v>0</v>
      </c>
    </row>
    <row r="54" spans="1:9" ht="28">
      <c r="A54" s="53" t="s">
        <v>306</v>
      </c>
      <c r="B54" s="54" t="s">
        <v>307</v>
      </c>
      <c r="C54" s="55"/>
      <c r="D54" s="61" t="s">
        <v>0</v>
      </c>
      <c r="E54" s="62" t="s">
        <v>0</v>
      </c>
      <c r="F54" s="63" t="s">
        <v>0</v>
      </c>
      <c r="G54" s="61" t="s">
        <v>0</v>
      </c>
      <c r="H54" s="61" t="s">
        <v>0</v>
      </c>
      <c r="I54" s="64" t="s">
        <v>0</v>
      </c>
    </row>
    <row r="55" spans="1:9" ht="14">
      <c r="A55" s="53" t="s">
        <v>308</v>
      </c>
      <c r="B55" s="54" t="s">
        <v>309</v>
      </c>
      <c r="C55" s="55"/>
      <c r="D55" s="56">
        <v>341666</v>
      </c>
      <c r="E55" s="57">
        <v>349178</v>
      </c>
      <c r="F55" s="57">
        <v>690844</v>
      </c>
      <c r="G55" s="59">
        <v>53984</v>
      </c>
      <c r="H55" s="59">
        <v>55914</v>
      </c>
      <c r="I55" s="60">
        <v>109898</v>
      </c>
    </row>
    <row r="56" spans="1:9" ht="28">
      <c r="A56" s="53" t="s">
        <v>310</v>
      </c>
      <c r="B56" s="54" t="s">
        <v>311</v>
      </c>
      <c r="C56" s="55"/>
      <c r="D56" s="56">
        <v>170833</v>
      </c>
      <c r="E56" s="57">
        <v>174589</v>
      </c>
      <c r="F56" s="57">
        <v>345422</v>
      </c>
      <c r="G56" s="59">
        <v>26992</v>
      </c>
      <c r="H56" s="59">
        <v>27957</v>
      </c>
      <c r="I56" s="60">
        <v>54949</v>
      </c>
    </row>
    <row r="57" spans="1:9" ht="28">
      <c r="A57" s="53" t="s">
        <v>312</v>
      </c>
      <c r="B57" s="54" t="s">
        <v>313</v>
      </c>
      <c r="C57" s="55"/>
      <c r="D57" s="56">
        <v>170833</v>
      </c>
      <c r="E57" s="57">
        <v>174589</v>
      </c>
      <c r="F57" s="57">
        <v>345422</v>
      </c>
      <c r="G57" s="59">
        <v>26992</v>
      </c>
      <c r="H57" s="59">
        <v>27957</v>
      </c>
      <c r="I57" s="60">
        <v>54949</v>
      </c>
    </row>
    <row r="58" spans="1:9" ht="28">
      <c r="A58" s="53" t="s">
        <v>314</v>
      </c>
      <c r="B58" s="54" t="s">
        <v>315</v>
      </c>
      <c r="C58" s="55"/>
      <c r="D58" s="61" t="s">
        <v>0</v>
      </c>
      <c r="E58" s="62" t="s">
        <v>0</v>
      </c>
      <c r="F58" s="63" t="s">
        <v>0</v>
      </c>
      <c r="G58" s="61" t="s">
        <v>0</v>
      </c>
      <c r="H58" s="61" t="s">
        <v>0</v>
      </c>
      <c r="I58" s="64" t="s">
        <v>0</v>
      </c>
    </row>
    <row r="59" spans="1:9" ht="28">
      <c r="A59" s="53" t="s">
        <v>316</v>
      </c>
      <c r="B59" s="54" t="s">
        <v>317</v>
      </c>
      <c r="C59" s="55"/>
      <c r="D59" s="61" t="s">
        <v>0</v>
      </c>
      <c r="E59" s="62" t="s">
        <v>0</v>
      </c>
      <c r="F59" s="63" t="s">
        <v>0</v>
      </c>
      <c r="G59" s="61" t="s">
        <v>0</v>
      </c>
      <c r="H59" s="61" t="s">
        <v>0</v>
      </c>
      <c r="I59" s="64" t="s">
        <v>0</v>
      </c>
    </row>
    <row r="60" spans="1:9" ht="28">
      <c r="A60" s="53" t="s">
        <v>318</v>
      </c>
      <c r="B60" s="54" t="s">
        <v>319</v>
      </c>
      <c r="C60" s="55"/>
      <c r="D60" s="61" t="s">
        <v>0</v>
      </c>
      <c r="E60" s="62" t="s">
        <v>0</v>
      </c>
      <c r="F60" s="63" t="s">
        <v>0</v>
      </c>
      <c r="G60" s="61" t="s">
        <v>0</v>
      </c>
      <c r="H60" s="61" t="s">
        <v>0</v>
      </c>
      <c r="I60" s="64" t="s">
        <v>0</v>
      </c>
    </row>
    <row r="61" spans="1:9" ht="28">
      <c r="A61" s="53" t="s">
        <v>320</v>
      </c>
      <c r="B61" s="54" t="s">
        <v>321</v>
      </c>
      <c r="C61" s="55"/>
      <c r="D61" s="61" t="s">
        <v>0</v>
      </c>
      <c r="E61" s="62" t="s">
        <v>0</v>
      </c>
      <c r="F61" s="63" t="s">
        <v>0</v>
      </c>
      <c r="G61" s="61" t="s">
        <v>0</v>
      </c>
      <c r="H61" s="61" t="s">
        <v>0</v>
      </c>
      <c r="I61" s="64" t="s">
        <v>0</v>
      </c>
    </row>
    <row r="62" spans="1:9" ht="14">
      <c r="A62" s="53" t="s">
        <v>322</v>
      </c>
      <c r="B62" s="54" t="s">
        <v>323</v>
      </c>
      <c r="C62" s="55"/>
      <c r="D62" s="61" t="s">
        <v>0</v>
      </c>
      <c r="E62" s="62" t="s">
        <v>0</v>
      </c>
      <c r="F62" s="63" t="s">
        <v>0</v>
      </c>
      <c r="G62" s="61" t="s">
        <v>0</v>
      </c>
      <c r="H62" s="61" t="s">
        <v>0</v>
      </c>
      <c r="I62" s="64" t="s">
        <v>0</v>
      </c>
    </row>
    <row r="63" spans="1:9" ht="28">
      <c r="A63" s="53" t="s">
        <v>324</v>
      </c>
      <c r="B63" s="54" t="s">
        <v>325</v>
      </c>
      <c r="C63" s="55"/>
      <c r="D63" s="61" t="s">
        <v>0</v>
      </c>
      <c r="E63" s="62" t="s">
        <v>0</v>
      </c>
      <c r="F63" s="63" t="s">
        <v>0</v>
      </c>
      <c r="G63" s="61" t="s">
        <v>0</v>
      </c>
      <c r="H63" s="61" t="s">
        <v>0</v>
      </c>
      <c r="I63" s="64" t="s">
        <v>0</v>
      </c>
    </row>
    <row r="64" spans="1:9" ht="28">
      <c r="A64" s="53" t="s">
        <v>326</v>
      </c>
      <c r="B64" s="54" t="s">
        <v>327</v>
      </c>
      <c r="C64" s="55"/>
      <c r="D64" s="61" t="s">
        <v>0</v>
      </c>
      <c r="E64" s="62" t="s">
        <v>0</v>
      </c>
      <c r="F64" s="63" t="s">
        <v>0</v>
      </c>
      <c r="G64" s="61" t="s">
        <v>0</v>
      </c>
      <c r="H64" s="61" t="s">
        <v>0</v>
      </c>
      <c r="I64" s="64" t="s">
        <v>0</v>
      </c>
    </row>
    <row r="65" spans="1:9" ht="14">
      <c r="A65" s="53" t="s">
        <v>328</v>
      </c>
      <c r="B65" s="54" t="s">
        <v>329</v>
      </c>
      <c r="C65" s="55"/>
      <c r="D65" s="61" t="s">
        <v>0</v>
      </c>
      <c r="E65" s="62" t="s">
        <v>0</v>
      </c>
      <c r="F65" s="63" t="s">
        <v>0</v>
      </c>
      <c r="G65" s="61" t="s">
        <v>0</v>
      </c>
      <c r="H65" s="61" t="s">
        <v>0</v>
      </c>
      <c r="I65" s="64" t="s">
        <v>0</v>
      </c>
    </row>
    <row r="66" spans="1:9" ht="28">
      <c r="A66" s="53" t="s">
        <v>330</v>
      </c>
      <c r="B66" s="54" t="s">
        <v>331</v>
      </c>
      <c r="C66" s="55"/>
      <c r="D66" s="61" t="s">
        <v>0</v>
      </c>
      <c r="E66" s="62" t="s">
        <v>0</v>
      </c>
      <c r="F66" s="63" t="s">
        <v>0</v>
      </c>
      <c r="G66" s="61" t="s">
        <v>0</v>
      </c>
      <c r="H66" s="61" t="s">
        <v>0</v>
      </c>
      <c r="I66" s="64" t="s">
        <v>0</v>
      </c>
    </row>
    <row r="67" spans="1:9" ht="28">
      <c r="A67" s="53" t="s">
        <v>332</v>
      </c>
      <c r="B67" s="54" t="s">
        <v>333</v>
      </c>
      <c r="C67" s="55"/>
      <c r="D67" s="61" t="s">
        <v>0</v>
      </c>
      <c r="E67" s="62" t="s">
        <v>0</v>
      </c>
      <c r="F67" s="63" t="s">
        <v>0</v>
      </c>
      <c r="G67" s="61" t="s">
        <v>0</v>
      </c>
      <c r="H67" s="61" t="s">
        <v>0</v>
      </c>
      <c r="I67" s="64" t="s">
        <v>0</v>
      </c>
    </row>
    <row r="68" spans="1:9" ht="14">
      <c r="A68" s="53" t="s">
        <v>334</v>
      </c>
      <c r="B68" s="54" t="s">
        <v>335</v>
      </c>
      <c r="C68" s="55"/>
      <c r="D68" s="61" t="s">
        <v>0</v>
      </c>
      <c r="E68" s="62" t="s">
        <v>0</v>
      </c>
      <c r="F68" s="63" t="s">
        <v>0</v>
      </c>
      <c r="G68" s="61" t="s">
        <v>0</v>
      </c>
      <c r="H68" s="61" t="s">
        <v>0</v>
      </c>
      <c r="I68" s="64" t="s">
        <v>0</v>
      </c>
    </row>
    <row r="69" spans="1:9" ht="28">
      <c r="A69" s="45" t="s">
        <v>336</v>
      </c>
      <c r="B69" s="46" t="s">
        <v>337</v>
      </c>
      <c r="C69" s="55"/>
      <c r="D69" s="49">
        <v>55674938</v>
      </c>
      <c r="E69" s="49">
        <v>2802599</v>
      </c>
      <c r="F69" s="50">
        <v>58477537</v>
      </c>
      <c r="G69" s="51">
        <v>61023403</v>
      </c>
      <c r="H69" s="51">
        <v>2501384</v>
      </c>
      <c r="I69" s="52">
        <v>63524787</v>
      </c>
    </row>
    <row r="70" spans="1:9" ht="14">
      <c r="A70" s="45" t="s">
        <v>338</v>
      </c>
      <c r="B70" s="46" t="s">
        <v>339</v>
      </c>
      <c r="C70" s="55"/>
      <c r="D70" s="49">
        <v>55572911</v>
      </c>
      <c r="E70" s="48">
        <v>83891</v>
      </c>
      <c r="F70" s="50">
        <v>55656802</v>
      </c>
      <c r="G70" s="51">
        <v>60903012</v>
      </c>
      <c r="H70" s="51">
        <v>109044</v>
      </c>
      <c r="I70" s="52">
        <v>61012056</v>
      </c>
    </row>
    <row r="71" spans="1:9" ht="14">
      <c r="A71" s="53" t="s">
        <v>340</v>
      </c>
      <c r="B71" s="54" t="s">
        <v>341</v>
      </c>
      <c r="C71" s="55"/>
      <c r="D71" s="61" t="s">
        <v>0</v>
      </c>
      <c r="E71" s="62" t="s">
        <v>0</v>
      </c>
      <c r="F71" s="63" t="s">
        <v>0</v>
      </c>
      <c r="G71" s="61" t="s">
        <v>0</v>
      </c>
      <c r="H71" s="61" t="s">
        <v>0</v>
      </c>
      <c r="I71" s="64" t="s">
        <v>0</v>
      </c>
    </row>
    <row r="72" spans="1:9" ht="14">
      <c r="A72" s="53" t="s">
        <v>342</v>
      </c>
      <c r="B72" s="54" t="s">
        <v>343</v>
      </c>
      <c r="C72" s="55"/>
      <c r="D72" s="57">
        <v>53982213</v>
      </c>
      <c r="E72" s="69">
        <v>5</v>
      </c>
      <c r="F72" s="58">
        <v>53982218</v>
      </c>
      <c r="G72" s="59">
        <v>59359198</v>
      </c>
      <c r="H72" s="59">
        <v>3979</v>
      </c>
      <c r="I72" s="60">
        <v>59363177</v>
      </c>
    </row>
    <row r="73" spans="1:9" ht="14">
      <c r="A73" s="53" t="s">
        <v>344</v>
      </c>
      <c r="B73" s="54" t="s">
        <v>345</v>
      </c>
      <c r="C73" s="55"/>
      <c r="D73" s="56">
        <v>1590122</v>
      </c>
      <c r="E73" s="56">
        <v>83834</v>
      </c>
      <c r="F73" s="58">
        <v>1673956</v>
      </c>
      <c r="G73" s="59">
        <v>1543106</v>
      </c>
      <c r="H73" s="59">
        <v>104440</v>
      </c>
      <c r="I73" s="60">
        <v>1647546</v>
      </c>
    </row>
    <row r="74" spans="1:9" ht="14">
      <c r="A74" s="53" t="s">
        <v>346</v>
      </c>
      <c r="B74" s="54" t="s">
        <v>347</v>
      </c>
      <c r="C74" s="55"/>
      <c r="D74" s="66">
        <v>576</v>
      </c>
      <c r="E74" s="70">
        <v>52</v>
      </c>
      <c r="F74" s="71">
        <v>628</v>
      </c>
      <c r="G74" s="66">
        <v>708</v>
      </c>
      <c r="H74" s="66">
        <v>625</v>
      </c>
      <c r="I74" s="60">
        <v>1333</v>
      </c>
    </row>
    <row r="75" spans="1:9" ht="14">
      <c r="A75" s="53" t="s">
        <v>348</v>
      </c>
      <c r="B75" s="54" t="s">
        <v>349</v>
      </c>
      <c r="C75" s="55"/>
      <c r="D75" s="61" t="s">
        <v>0</v>
      </c>
      <c r="E75" s="62" t="s">
        <v>0</v>
      </c>
      <c r="F75" s="63" t="s">
        <v>0</v>
      </c>
      <c r="G75" s="61" t="s">
        <v>0</v>
      </c>
      <c r="H75" s="61" t="s">
        <v>0</v>
      </c>
      <c r="I75" s="64" t="s">
        <v>0</v>
      </c>
    </row>
    <row r="76" spans="1:9" ht="14">
      <c r="A76" s="53" t="s">
        <v>350</v>
      </c>
      <c r="B76" s="54" t="s">
        <v>351</v>
      </c>
      <c r="C76" s="62" t="s">
        <v>209</v>
      </c>
      <c r="D76" s="61" t="s">
        <v>0</v>
      </c>
      <c r="E76" s="62" t="s">
        <v>0</v>
      </c>
      <c r="F76" s="63" t="s">
        <v>0</v>
      </c>
      <c r="G76" s="61" t="s">
        <v>0</v>
      </c>
      <c r="H76" s="61" t="s">
        <v>0</v>
      </c>
      <c r="I76" s="64" t="s">
        <v>0</v>
      </c>
    </row>
    <row r="77" spans="1:9" ht="14">
      <c r="A77" s="53" t="s">
        <v>352</v>
      </c>
      <c r="B77" s="54" t="s">
        <v>353</v>
      </c>
      <c r="C77" s="55"/>
      <c r="D77" s="61" t="s">
        <v>0</v>
      </c>
      <c r="E77" s="62" t="s">
        <v>0</v>
      </c>
      <c r="F77" s="63" t="s">
        <v>0</v>
      </c>
      <c r="G77" s="61" t="s">
        <v>0</v>
      </c>
      <c r="H77" s="61" t="s">
        <v>0</v>
      </c>
      <c r="I77" s="64" t="s">
        <v>0</v>
      </c>
    </row>
    <row r="78" spans="1:9" ht="14">
      <c r="A78" s="53" t="s">
        <v>354</v>
      </c>
      <c r="B78" s="54" t="s">
        <v>355</v>
      </c>
      <c r="C78" s="55"/>
      <c r="D78" s="61" t="s">
        <v>0</v>
      </c>
      <c r="E78" s="62" t="s">
        <v>0</v>
      </c>
      <c r="F78" s="63" t="s">
        <v>0</v>
      </c>
      <c r="G78" s="61" t="s">
        <v>0</v>
      </c>
      <c r="H78" s="61" t="s">
        <v>0</v>
      </c>
      <c r="I78" s="64" t="s">
        <v>0</v>
      </c>
    </row>
    <row r="79" spans="1:9" ht="14">
      <c r="A79" s="45" t="s">
        <v>356</v>
      </c>
      <c r="B79" s="46" t="s">
        <v>357</v>
      </c>
      <c r="C79" s="55"/>
      <c r="D79" s="51">
        <v>98170</v>
      </c>
      <c r="E79" s="49">
        <v>2527359</v>
      </c>
      <c r="F79" s="50">
        <v>2625529</v>
      </c>
      <c r="G79" s="51">
        <v>115820</v>
      </c>
      <c r="H79" s="51">
        <v>2144108</v>
      </c>
      <c r="I79" s="52">
        <v>2259928</v>
      </c>
    </row>
    <row r="80" spans="1:9" ht="14">
      <c r="A80" s="53" t="s">
        <v>358</v>
      </c>
      <c r="B80" s="54" t="s">
        <v>359</v>
      </c>
      <c r="C80" s="55"/>
      <c r="D80" s="61" t="s">
        <v>0</v>
      </c>
      <c r="E80" s="62" t="s">
        <v>0</v>
      </c>
      <c r="F80" s="63" t="s">
        <v>0</v>
      </c>
      <c r="G80" s="61" t="s">
        <v>0</v>
      </c>
      <c r="H80" s="61" t="s">
        <v>0</v>
      </c>
      <c r="I80" s="64" t="s">
        <v>0</v>
      </c>
    </row>
    <row r="81" spans="1:10" ht="14">
      <c r="A81" s="53" t="s">
        <v>360</v>
      </c>
      <c r="B81" s="54" t="s">
        <v>361</v>
      </c>
      <c r="C81" s="55"/>
      <c r="D81" s="59">
        <v>2080</v>
      </c>
      <c r="E81" s="57">
        <v>1948925</v>
      </c>
      <c r="F81" s="58">
        <v>1951005</v>
      </c>
      <c r="G81" s="59">
        <v>2080</v>
      </c>
      <c r="H81" s="59">
        <v>1720114</v>
      </c>
      <c r="I81" s="60">
        <v>1722194</v>
      </c>
    </row>
    <row r="82" spans="1:10" ht="14">
      <c r="A82" s="53" t="s">
        <v>362</v>
      </c>
      <c r="B82" s="54" t="s">
        <v>363</v>
      </c>
      <c r="C82" s="55"/>
      <c r="D82" s="61" t="s">
        <v>0</v>
      </c>
      <c r="E82" s="62" t="s">
        <v>0</v>
      </c>
      <c r="F82" s="63" t="s">
        <v>0</v>
      </c>
      <c r="G82" s="61" t="s">
        <v>0</v>
      </c>
      <c r="H82" s="61" t="s">
        <v>0</v>
      </c>
      <c r="I82" s="64" t="s">
        <v>0</v>
      </c>
    </row>
    <row r="83" spans="1:10" ht="14">
      <c r="A83" s="53" t="s">
        <v>364</v>
      </c>
      <c r="B83" s="54" t="s">
        <v>365</v>
      </c>
      <c r="C83" s="55"/>
      <c r="D83" s="61" t="s">
        <v>0</v>
      </c>
      <c r="E83" s="62" t="s">
        <v>0</v>
      </c>
      <c r="F83" s="63" t="s">
        <v>0</v>
      </c>
      <c r="G83" s="61" t="s">
        <v>0</v>
      </c>
      <c r="H83" s="61" t="s">
        <v>0</v>
      </c>
      <c r="I83" s="64" t="s">
        <v>0</v>
      </c>
    </row>
    <row r="84" spans="1:10" ht="14">
      <c r="A84" s="53" t="s">
        <v>366</v>
      </c>
      <c r="B84" s="54" t="s">
        <v>367</v>
      </c>
      <c r="C84" s="55"/>
      <c r="D84" s="59">
        <v>96090</v>
      </c>
      <c r="E84" s="57">
        <v>575688</v>
      </c>
      <c r="F84" s="57">
        <v>671778</v>
      </c>
      <c r="G84" s="59">
        <v>113740</v>
      </c>
      <c r="H84" s="59">
        <v>421931</v>
      </c>
      <c r="I84" s="60">
        <v>535671</v>
      </c>
    </row>
    <row r="85" spans="1:10" ht="14">
      <c r="A85" s="53" t="s">
        <v>368</v>
      </c>
      <c r="B85" s="54" t="s">
        <v>369</v>
      </c>
      <c r="C85" s="55"/>
      <c r="D85" s="61" t="s">
        <v>0</v>
      </c>
      <c r="E85" s="56">
        <v>2746</v>
      </c>
      <c r="F85" s="56">
        <v>2746</v>
      </c>
      <c r="G85" s="61" t="s">
        <v>0</v>
      </c>
      <c r="H85" s="59">
        <v>2063</v>
      </c>
      <c r="I85" s="60">
        <v>2063</v>
      </c>
    </row>
    <row r="86" spans="1:10" ht="14">
      <c r="A86" s="53" t="s">
        <v>370</v>
      </c>
      <c r="B86" s="54" t="s">
        <v>371</v>
      </c>
      <c r="C86" s="55"/>
      <c r="D86" s="61" t="s">
        <v>0</v>
      </c>
      <c r="E86" s="62" t="s">
        <v>0</v>
      </c>
      <c r="F86" s="63" t="s">
        <v>0</v>
      </c>
      <c r="G86" s="61" t="s">
        <v>0</v>
      </c>
      <c r="H86" s="61" t="s">
        <v>0</v>
      </c>
      <c r="I86" s="64" t="s">
        <v>0</v>
      </c>
    </row>
    <row r="87" spans="1:10" ht="28">
      <c r="A87" s="72" t="s">
        <v>372</v>
      </c>
      <c r="B87" s="73" t="s">
        <v>373</v>
      </c>
      <c r="C87" s="74"/>
      <c r="D87" s="75">
        <v>3857</v>
      </c>
      <c r="E87" s="76">
        <v>191349</v>
      </c>
      <c r="F87" s="76">
        <v>195206</v>
      </c>
      <c r="G87" s="75">
        <v>4571</v>
      </c>
      <c r="H87" s="75">
        <v>248232</v>
      </c>
      <c r="I87" s="77">
        <v>252803</v>
      </c>
    </row>
    <row r="88" spans="1:10" ht="14">
      <c r="A88" s="32"/>
      <c r="B88" s="78" t="s">
        <v>374</v>
      </c>
      <c r="C88" s="32"/>
      <c r="D88" s="79">
        <v>62754985</v>
      </c>
      <c r="E88" s="80">
        <v>11645599</v>
      </c>
      <c r="F88" s="80">
        <v>74400584</v>
      </c>
      <c r="G88" s="81">
        <v>70993000</v>
      </c>
      <c r="H88" s="81">
        <v>14890814</v>
      </c>
      <c r="I88" s="82">
        <v>85883814</v>
      </c>
    </row>
    <row r="89" spans="1:10">
      <c r="A89" s="321" t="s">
        <v>375</v>
      </c>
      <c r="B89" s="321"/>
      <c r="C89" s="321"/>
      <c r="D89" s="321"/>
      <c r="E89" s="321"/>
      <c r="F89" s="321"/>
      <c r="G89" s="321"/>
      <c r="H89" s="321"/>
      <c r="I89" s="321"/>
      <c r="J89" s="321"/>
    </row>
  </sheetData>
  <mergeCells count="3">
    <mergeCell ref="A1:E1"/>
    <mergeCell ref="G1:I1"/>
    <mergeCell ref="A89:J8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J42"/>
  <sheetViews>
    <sheetView workbookViewId="0">
      <pane ySplit="2" topLeftCell="A3" activePane="bottomLeft" state="frozen"/>
      <selection pane="bottomLeft" sqref="A1:J1"/>
    </sheetView>
  </sheetViews>
  <sheetFormatPr baseColWidth="10" defaultColWidth="9" defaultRowHeight="13"/>
  <cols>
    <col min="1" max="1" width="28.796875" style="83" customWidth="1"/>
    <col min="2" max="3" width="12.3984375" style="83" customWidth="1"/>
    <col min="4" max="5" width="10.3984375" style="83" customWidth="1"/>
    <col min="6" max="6" width="9.3984375" style="83" customWidth="1"/>
    <col min="7" max="7" width="8.19921875" style="83" customWidth="1"/>
    <col min="8" max="8" width="12.3984375" style="83" customWidth="1"/>
    <col min="9" max="9" width="10.3984375" style="83" customWidth="1"/>
    <col min="10" max="10" width="17.59765625" style="83" customWidth="1"/>
    <col min="11" max="16384" width="9" style="83"/>
  </cols>
  <sheetData>
    <row r="1" spans="1:10" ht="17.25" customHeight="1">
      <c r="A1" s="322" t="s">
        <v>376</v>
      </c>
      <c r="B1" s="322"/>
      <c r="C1" s="322"/>
      <c r="D1" s="322"/>
      <c r="E1" s="322"/>
      <c r="F1" s="322"/>
      <c r="G1" s="322"/>
      <c r="H1" s="322"/>
      <c r="I1" s="322"/>
      <c r="J1" s="322"/>
    </row>
    <row r="2" spans="1:10" ht="21" customHeight="1">
      <c r="A2" s="84"/>
      <c r="B2" s="85" t="s">
        <v>377</v>
      </c>
      <c r="C2" s="86" t="s">
        <v>378</v>
      </c>
      <c r="D2" s="87" t="s">
        <v>379</v>
      </c>
      <c r="E2" s="87" t="s">
        <v>380</v>
      </c>
      <c r="F2" s="87" t="s">
        <v>381</v>
      </c>
      <c r="G2" s="88" t="s">
        <v>382</v>
      </c>
      <c r="H2" s="89" t="s">
        <v>383</v>
      </c>
      <c r="I2" s="87" t="s">
        <v>384</v>
      </c>
    </row>
    <row r="3" spans="1:10" ht="11.5" customHeight="1">
      <c r="A3" s="90" t="s">
        <v>385</v>
      </c>
      <c r="B3" s="91"/>
      <c r="C3" s="91"/>
      <c r="D3" s="91"/>
      <c r="E3" s="91"/>
      <c r="F3" s="91"/>
      <c r="G3" s="91"/>
      <c r="H3" s="91"/>
      <c r="I3" s="91"/>
    </row>
    <row r="4" spans="1:10" ht="11.5" customHeight="1">
      <c r="A4" s="88" t="s">
        <v>386</v>
      </c>
      <c r="B4" s="91"/>
      <c r="C4" s="91"/>
      <c r="D4" s="91"/>
      <c r="E4" s="91"/>
      <c r="F4" s="91"/>
      <c r="G4" s="91"/>
      <c r="H4" s="91"/>
      <c r="I4" s="91"/>
    </row>
    <row r="5" spans="1:10" ht="26.25" customHeight="1">
      <c r="A5" s="92" t="s">
        <v>387</v>
      </c>
      <c r="B5" s="93">
        <v>1992</v>
      </c>
      <c r="C5" s="93">
        <v>4870606</v>
      </c>
      <c r="D5" s="94" t="s">
        <v>388</v>
      </c>
      <c r="E5" s="94" t="s">
        <v>388</v>
      </c>
      <c r="F5" s="94" t="s">
        <v>388</v>
      </c>
      <c r="G5" s="94" t="s">
        <v>388</v>
      </c>
      <c r="H5" s="94" t="s">
        <v>388</v>
      </c>
      <c r="I5" s="93">
        <v>4872598</v>
      </c>
    </row>
    <row r="6" spans="1:10" ht="11.5" customHeight="1">
      <c r="A6" s="92" t="s">
        <v>389</v>
      </c>
      <c r="B6" s="95">
        <v>60347</v>
      </c>
      <c r="C6" s="95">
        <v>105224</v>
      </c>
      <c r="D6" s="96" t="s">
        <v>388</v>
      </c>
      <c r="E6" s="96" t="s">
        <v>388</v>
      </c>
      <c r="F6" s="96" t="s">
        <v>388</v>
      </c>
      <c r="G6" s="96" t="s">
        <v>388</v>
      </c>
      <c r="H6" s="96" t="s">
        <v>388</v>
      </c>
      <c r="I6" s="95">
        <v>165571</v>
      </c>
    </row>
    <row r="7" spans="1:10" ht="40.5" customHeight="1">
      <c r="A7" s="97" t="s">
        <v>390</v>
      </c>
      <c r="B7" s="98" t="s">
        <v>388</v>
      </c>
      <c r="C7" s="99">
        <v>70192</v>
      </c>
      <c r="D7" s="99">
        <v>97327</v>
      </c>
      <c r="E7" s="99">
        <v>46922</v>
      </c>
      <c r="F7" s="99">
        <v>28761</v>
      </c>
      <c r="G7" s="99">
        <v>89562</v>
      </c>
      <c r="H7" s="98" t="s">
        <v>388</v>
      </c>
      <c r="I7" s="99">
        <v>332764</v>
      </c>
    </row>
    <row r="8" spans="1:10" ht="11.5" customHeight="1">
      <c r="A8" s="92" t="s">
        <v>391</v>
      </c>
      <c r="B8" s="96" t="s">
        <v>388</v>
      </c>
      <c r="C8" s="96" t="s">
        <v>388</v>
      </c>
      <c r="D8" s="96" t="s">
        <v>388</v>
      </c>
      <c r="E8" s="96" t="s">
        <v>388</v>
      </c>
      <c r="F8" s="96" t="s">
        <v>388</v>
      </c>
      <c r="G8" s="96" t="s">
        <v>388</v>
      </c>
      <c r="H8" s="96" t="s">
        <v>388</v>
      </c>
      <c r="I8" s="96" t="s">
        <v>388</v>
      </c>
    </row>
    <row r="9" spans="1:10" ht="40.5" customHeight="1">
      <c r="A9" s="100" t="s">
        <v>392</v>
      </c>
      <c r="B9" s="98" t="s">
        <v>388</v>
      </c>
      <c r="C9" s="98" t="s">
        <v>388</v>
      </c>
      <c r="D9" s="98" t="s">
        <v>388</v>
      </c>
      <c r="E9" s="98" t="s">
        <v>388</v>
      </c>
      <c r="F9" s="99">
        <v>569708</v>
      </c>
      <c r="G9" s="98" t="s">
        <v>388</v>
      </c>
      <c r="H9" s="98" t="s">
        <v>388</v>
      </c>
      <c r="I9" s="99">
        <v>569708</v>
      </c>
    </row>
    <row r="10" spans="1:10" ht="11.5" customHeight="1">
      <c r="A10" s="92" t="s">
        <v>393</v>
      </c>
      <c r="B10" s="96" t="s">
        <v>388</v>
      </c>
      <c r="C10" s="95">
        <v>1450307</v>
      </c>
      <c r="D10" s="95">
        <v>1015891</v>
      </c>
      <c r="E10" s="95">
        <v>1250076</v>
      </c>
      <c r="F10" s="95">
        <v>58499</v>
      </c>
      <c r="G10" s="96" t="s">
        <v>388</v>
      </c>
      <c r="H10" s="95">
        <v>2647</v>
      </c>
      <c r="I10" s="95">
        <v>3777420</v>
      </c>
    </row>
    <row r="11" spans="1:10" ht="40.5" customHeight="1">
      <c r="A11" s="101" t="s">
        <v>394</v>
      </c>
      <c r="B11" s="98" t="s">
        <v>388</v>
      </c>
      <c r="C11" s="98" t="s">
        <v>388</v>
      </c>
      <c r="D11" s="98" t="s">
        <v>388</v>
      </c>
      <c r="E11" s="98" t="s">
        <v>388</v>
      </c>
      <c r="F11" s="98" t="s">
        <v>388</v>
      </c>
      <c r="G11" s="98" t="s">
        <v>388</v>
      </c>
      <c r="H11" s="98" t="s">
        <v>388</v>
      </c>
      <c r="I11" s="98" t="s">
        <v>388</v>
      </c>
    </row>
    <row r="12" spans="1:10" ht="11.5" customHeight="1">
      <c r="A12" s="92" t="s">
        <v>395</v>
      </c>
      <c r="B12" s="96" t="s">
        <v>388</v>
      </c>
      <c r="C12" s="96" t="s">
        <v>388</v>
      </c>
      <c r="D12" s="96" t="s">
        <v>388</v>
      </c>
      <c r="E12" s="96" t="s">
        <v>388</v>
      </c>
      <c r="F12" s="96" t="s">
        <v>388</v>
      </c>
      <c r="G12" s="96" t="s">
        <v>388</v>
      </c>
      <c r="H12" s="95">
        <v>339268</v>
      </c>
      <c r="I12" s="95">
        <v>339268</v>
      </c>
    </row>
    <row r="13" spans="1:10" ht="11.5" customHeight="1">
      <c r="A13" s="88" t="s">
        <v>396</v>
      </c>
      <c r="B13" s="102">
        <v>62339</v>
      </c>
      <c r="C13" s="102">
        <v>6496329</v>
      </c>
      <c r="D13" s="102">
        <v>1113218</v>
      </c>
      <c r="E13" s="102">
        <v>1296998</v>
      </c>
      <c r="F13" s="102">
        <v>656968</v>
      </c>
      <c r="G13" s="102">
        <v>89562</v>
      </c>
      <c r="H13" s="102">
        <v>341915</v>
      </c>
      <c r="I13" s="102">
        <v>10057329</v>
      </c>
    </row>
    <row r="14" spans="1:10" ht="11.5" customHeight="1">
      <c r="A14" s="91"/>
      <c r="B14" s="91"/>
      <c r="C14" s="91"/>
      <c r="D14" s="91"/>
      <c r="E14" s="91"/>
      <c r="F14" s="91"/>
      <c r="G14" s="91"/>
      <c r="H14" s="91"/>
      <c r="I14" s="91"/>
    </row>
    <row r="15" spans="1:10" ht="11.5" customHeight="1">
      <c r="A15" s="88" t="s">
        <v>397</v>
      </c>
      <c r="B15" s="91"/>
      <c r="C15" s="91"/>
      <c r="D15" s="91"/>
      <c r="E15" s="91"/>
      <c r="F15" s="91"/>
      <c r="G15" s="91"/>
      <c r="H15" s="91"/>
      <c r="I15" s="91"/>
    </row>
    <row r="16" spans="1:10" ht="11.5" customHeight="1">
      <c r="A16" s="103" t="s">
        <v>398</v>
      </c>
      <c r="B16" s="95">
        <v>323991</v>
      </c>
      <c r="C16" s="95">
        <v>32922</v>
      </c>
      <c r="D16" s="96" t="s">
        <v>388</v>
      </c>
      <c r="E16" s="96" t="s">
        <v>388</v>
      </c>
      <c r="F16" s="96" t="s">
        <v>388</v>
      </c>
      <c r="G16" s="96" t="s">
        <v>388</v>
      </c>
      <c r="H16" s="96" t="s">
        <v>388</v>
      </c>
      <c r="I16" s="95">
        <v>356913</v>
      </c>
    </row>
    <row r="17" spans="1:9" ht="11.5" customHeight="1">
      <c r="A17" s="103" t="s">
        <v>399</v>
      </c>
      <c r="B17" s="95">
        <v>2770427</v>
      </c>
      <c r="C17" s="95">
        <v>4259419</v>
      </c>
      <c r="D17" s="95">
        <v>396449</v>
      </c>
      <c r="E17" s="95">
        <v>10848</v>
      </c>
      <c r="F17" s="96" t="s">
        <v>388</v>
      </c>
      <c r="G17" s="96" t="s">
        <v>388</v>
      </c>
      <c r="H17" s="96" t="s">
        <v>388</v>
      </c>
      <c r="I17" s="95">
        <v>7437143</v>
      </c>
    </row>
    <row r="18" spans="1:9" ht="11.5" customHeight="1">
      <c r="A18" s="103" t="s">
        <v>400</v>
      </c>
      <c r="B18" s="96" t="s">
        <v>388</v>
      </c>
      <c r="C18" s="95">
        <v>6662</v>
      </c>
      <c r="D18" s="96" t="s">
        <v>388</v>
      </c>
      <c r="E18" s="96" t="s">
        <v>388</v>
      </c>
      <c r="F18" s="96" t="s">
        <v>388</v>
      </c>
      <c r="G18" s="96" t="s">
        <v>388</v>
      </c>
      <c r="H18" s="96" t="s">
        <v>388</v>
      </c>
      <c r="I18" s="95">
        <v>6662</v>
      </c>
    </row>
    <row r="19" spans="1:9" ht="11.5" customHeight="1">
      <c r="A19" s="103" t="s">
        <v>401</v>
      </c>
      <c r="B19" s="96" t="s">
        <v>388</v>
      </c>
      <c r="C19" s="96" t="s">
        <v>388</v>
      </c>
      <c r="D19" s="96" t="s">
        <v>388</v>
      </c>
      <c r="E19" s="96" t="s">
        <v>388</v>
      </c>
      <c r="F19" s="96" t="s">
        <v>388</v>
      </c>
      <c r="G19" s="96" t="s">
        <v>388</v>
      </c>
      <c r="H19" s="96" t="s">
        <v>388</v>
      </c>
      <c r="I19" s="96" t="s">
        <v>388</v>
      </c>
    </row>
    <row r="20" spans="1:9" ht="26.25" customHeight="1">
      <c r="A20" s="104" t="s">
        <v>402</v>
      </c>
      <c r="B20" s="94" t="s">
        <v>388</v>
      </c>
      <c r="C20" s="94" t="s">
        <v>388</v>
      </c>
      <c r="D20" s="94" t="s">
        <v>388</v>
      </c>
      <c r="E20" s="94" t="s">
        <v>388</v>
      </c>
      <c r="F20" s="94" t="s">
        <v>388</v>
      </c>
      <c r="G20" s="94" t="s">
        <v>388</v>
      </c>
      <c r="H20" s="94" t="s">
        <v>388</v>
      </c>
      <c r="I20" s="94" t="s">
        <v>388</v>
      </c>
    </row>
    <row r="21" spans="1:9" ht="11.5" customHeight="1">
      <c r="A21" s="103" t="s">
        <v>403</v>
      </c>
      <c r="B21" s="95">
        <v>2363</v>
      </c>
      <c r="C21" s="96" t="s">
        <v>388</v>
      </c>
      <c r="D21" s="96" t="s">
        <v>388</v>
      </c>
      <c r="E21" s="96" t="s">
        <v>388</v>
      </c>
      <c r="F21" s="96" t="s">
        <v>388</v>
      </c>
      <c r="G21" s="96" t="s">
        <v>388</v>
      </c>
      <c r="H21" s="96" t="s">
        <v>388</v>
      </c>
      <c r="I21" s="95">
        <v>2363</v>
      </c>
    </row>
    <row r="22" spans="1:9" ht="11.5" customHeight="1">
      <c r="A22" s="103" t="s">
        <v>404</v>
      </c>
      <c r="B22" s="95">
        <v>153553</v>
      </c>
      <c r="C22" s="95">
        <v>198474</v>
      </c>
      <c r="D22" s="95">
        <v>30847</v>
      </c>
      <c r="E22" s="95">
        <v>71983</v>
      </c>
      <c r="F22" s="96" t="s">
        <v>388</v>
      </c>
      <c r="G22" s="96" t="s">
        <v>388</v>
      </c>
      <c r="H22" s="95">
        <v>1799391</v>
      </c>
      <c r="I22" s="95">
        <v>2254248</v>
      </c>
    </row>
    <row r="23" spans="1:9" ht="11.5" customHeight="1">
      <c r="A23" s="88" t="s">
        <v>405</v>
      </c>
      <c r="B23" s="102">
        <v>3250334</v>
      </c>
      <c r="C23" s="102">
        <v>4497477</v>
      </c>
      <c r="D23" s="102">
        <v>427296</v>
      </c>
      <c r="E23" s="102">
        <v>82831</v>
      </c>
      <c r="F23" s="105" t="s">
        <v>406</v>
      </c>
      <c r="G23" s="105" t="s">
        <v>406</v>
      </c>
      <c r="H23" s="102">
        <v>1799391</v>
      </c>
      <c r="I23" s="102">
        <v>10057329</v>
      </c>
    </row>
    <row r="24" spans="1:9" ht="11.5" customHeight="1">
      <c r="A24" s="91"/>
      <c r="B24" s="91"/>
      <c r="C24" s="91"/>
      <c r="D24" s="91"/>
      <c r="E24" s="91"/>
      <c r="F24" s="91"/>
      <c r="G24" s="91"/>
      <c r="H24" s="91"/>
      <c r="I24" s="91"/>
    </row>
    <row r="25" spans="1:9" ht="11.5" customHeight="1">
      <c r="A25" s="88" t="s">
        <v>407</v>
      </c>
      <c r="B25" s="106">
        <v>-3187995</v>
      </c>
      <c r="C25" s="102">
        <v>1998852</v>
      </c>
      <c r="D25" s="102">
        <v>685922</v>
      </c>
      <c r="E25" s="102">
        <v>1214167</v>
      </c>
      <c r="F25" s="102">
        <v>656968</v>
      </c>
      <c r="G25" s="102">
        <v>89562</v>
      </c>
      <c r="H25" s="106">
        <v>-1457476</v>
      </c>
      <c r="I25" s="105" t="s">
        <v>406</v>
      </c>
    </row>
    <row r="26" spans="1:9" ht="11.5" customHeight="1">
      <c r="A26" s="91"/>
      <c r="B26" s="91"/>
      <c r="C26" s="91"/>
      <c r="D26" s="91"/>
      <c r="E26" s="91"/>
      <c r="F26" s="91"/>
      <c r="G26" s="91"/>
      <c r="H26" s="91"/>
      <c r="I26" s="91"/>
    </row>
    <row r="27" spans="1:9" ht="11.5" customHeight="1">
      <c r="A27" s="88" t="s">
        <v>408</v>
      </c>
      <c r="B27" s="105" t="s">
        <v>406</v>
      </c>
      <c r="C27" s="106">
        <v>-105226</v>
      </c>
      <c r="D27" s="102">
        <v>53553</v>
      </c>
      <c r="E27" s="102">
        <v>57077</v>
      </c>
      <c r="F27" s="107">
        <v>107</v>
      </c>
      <c r="G27" s="105" t="s">
        <v>406</v>
      </c>
      <c r="H27" s="105" t="s">
        <v>406</v>
      </c>
      <c r="I27" s="102">
        <v>5511</v>
      </c>
    </row>
    <row r="28" spans="1:9" ht="11.5" customHeight="1">
      <c r="A28" s="104" t="s">
        <v>409</v>
      </c>
      <c r="B28" s="96" t="s">
        <v>388</v>
      </c>
      <c r="C28" s="95">
        <v>4614841</v>
      </c>
      <c r="D28" s="95">
        <v>751340</v>
      </c>
      <c r="E28" s="95">
        <v>1025057</v>
      </c>
      <c r="F28" s="108">
        <v>576</v>
      </c>
      <c r="G28" s="96" t="s">
        <v>388</v>
      </c>
      <c r="H28" s="96" t="s">
        <v>388</v>
      </c>
      <c r="I28" s="95">
        <v>6391814</v>
      </c>
    </row>
    <row r="29" spans="1:9" ht="11.5" customHeight="1">
      <c r="A29" s="104" t="s">
        <v>410</v>
      </c>
      <c r="B29" s="96" t="s">
        <v>388</v>
      </c>
      <c r="C29" s="95">
        <v>4720067</v>
      </c>
      <c r="D29" s="95">
        <v>697787</v>
      </c>
      <c r="E29" s="95">
        <v>967980</v>
      </c>
      <c r="F29" s="108">
        <v>469</v>
      </c>
      <c r="G29" s="96" t="s">
        <v>388</v>
      </c>
      <c r="H29" s="96" t="s">
        <v>388</v>
      </c>
      <c r="I29" s="95">
        <v>6386303</v>
      </c>
    </row>
    <row r="30" spans="1:9" ht="11.5" customHeight="1">
      <c r="A30" s="104" t="s">
        <v>411</v>
      </c>
      <c r="B30" s="96" t="s">
        <v>388</v>
      </c>
      <c r="C30" s="95">
        <v>1122454</v>
      </c>
      <c r="D30" s="95">
        <v>443759</v>
      </c>
      <c r="E30" s="95">
        <v>872450</v>
      </c>
      <c r="F30" s="95">
        <v>541736</v>
      </c>
      <c r="G30" s="96" t="s">
        <v>388</v>
      </c>
      <c r="H30" s="96" t="s">
        <v>388</v>
      </c>
      <c r="I30" s="95">
        <v>2980399</v>
      </c>
    </row>
    <row r="31" spans="1:9" ht="11.5" customHeight="1">
      <c r="A31" s="91"/>
      <c r="B31" s="91"/>
      <c r="C31" s="91"/>
      <c r="D31" s="91"/>
      <c r="E31" s="91"/>
      <c r="F31" s="91"/>
      <c r="G31" s="91"/>
      <c r="H31" s="91"/>
      <c r="I31" s="91"/>
    </row>
    <row r="32" spans="1:9" ht="11.5" customHeight="1">
      <c r="A32" s="90" t="s">
        <v>412</v>
      </c>
      <c r="B32" s="91"/>
      <c r="C32" s="91"/>
      <c r="D32" s="91"/>
      <c r="E32" s="91"/>
      <c r="F32" s="91"/>
      <c r="G32" s="91"/>
      <c r="H32" s="91"/>
      <c r="I32" s="91"/>
    </row>
    <row r="33" spans="1:10" ht="11.5" customHeight="1">
      <c r="A33" s="104" t="s">
        <v>413</v>
      </c>
      <c r="B33" s="102">
        <v>1953252</v>
      </c>
      <c r="C33" s="102">
        <v>2107392</v>
      </c>
      <c r="D33" s="102">
        <v>1354450</v>
      </c>
      <c r="E33" s="102">
        <v>1945173</v>
      </c>
      <c r="F33" s="102">
        <v>891581</v>
      </c>
      <c r="G33" s="102">
        <v>44416</v>
      </c>
      <c r="H33" s="102">
        <v>185043</v>
      </c>
      <c r="I33" s="102">
        <v>8481307</v>
      </c>
    </row>
    <row r="34" spans="1:10" ht="11.5" customHeight="1">
      <c r="A34" s="104" t="s">
        <v>414</v>
      </c>
      <c r="B34" s="102">
        <v>3122058</v>
      </c>
      <c r="C34" s="102">
        <v>3232441</v>
      </c>
      <c r="D34" s="102">
        <v>315850</v>
      </c>
      <c r="E34" s="102">
        <v>139396</v>
      </c>
      <c r="F34" s="105" t="s">
        <v>406</v>
      </c>
      <c r="G34" s="105" t="s">
        <v>406</v>
      </c>
      <c r="H34" s="102">
        <v>1671562</v>
      </c>
      <c r="I34" s="102">
        <v>8481307</v>
      </c>
    </row>
    <row r="35" spans="1:10" ht="11.5" customHeight="1">
      <c r="A35" s="91"/>
      <c r="B35" s="91"/>
      <c r="C35" s="91"/>
      <c r="D35" s="91"/>
      <c r="E35" s="91"/>
      <c r="F35" s="91"/>
      <c r="G35" s="91"/>
      <c r="H35" s="91"/>
      <c r="I35" s="91"/>
    </row>
    <row r="36" spans="1:10" ht="11.5" customHeight="1">
      <c r="A36" s="88" t="s">
        <v>407</v>
      </c>
      <c r="B36" s="106">
        <v>-1168806</v>
      </c>
      <c r="C36" s="106">
        <v>-1125049</v>
      </c>
      <c r="D36" s="102">
        <v>1038600</v>
      </c>
      <c r="E36" s="102">
        <v>1805777</v>
      </c>
      <c r="F36" s="102">
        <v>891581</v>
      </c>
      <c r="G36" s="102">
        <v>44416</v>
      </c>
      <c r="H36" s="106">
        <v>-1486519</v>
      </c>
      <c r="I36" s="105" t="s">
        <v>406</v>
      </c>
    </row>
    <row r="37" spans="1:10" ht="11.5" customHeight="1">
      <c r="A37" s="91"/>
      <c r="B37" s="91"/>
      <c r="C37" s="91"/>
      <c r="D37" s="91"/>
      <c r="E37" s="91"/>
      <c r="F37" s="91"/>
      <c r="G37" s="91"/>
      <c r="H37" s="91"/>
      <c r="I37" s="91"/>
    </row>
    <row r="38" spans="1:10" ht="11.5" customHeight="1">
      <c r="A38" s="88" t="s">
        <v>408</v>
      </c>
      <c r="B38" s="105" t="s">
        <v>406</v>
      </c>
      <c r="C38" s="102">
        <v>2186</v>
      </c>
      <c r="D38" s="106">
        <v>-1150</v>
      </c>
      <c r="E38" s="102">
        <v>7588</v>
      </c>
      <c r="F38" s="105" t="s">
        <v>406</v>
      </c>
      <c r="G38" s="105" t="s">
        <v>406</v>
      </c>
      <c r="H38" s="105" t="s">
        <v>406</v>
      </c>
      <c r="I38" s="102">
        <v>8624</v>
      </c>
    </row>
    <row r="39" spans="1:10" ht="11.5" customHeight="1">
      <c r="A39" s="104" t="s">
        <v>409</v>
      </c>
      <c r="B39" s="96" t="s">
        <v>388</v>
      </c>
      <c r="C39" s="95">
        <v>1343460</v>
      </c>
      <c r="D39" s="95">
        <v>833487</v>
      </c>
      <c r="E39" s="95">
        <v>1072984</v>
      </c>
      <c r="F39" s="96" t="s">
        <v>388</v>
      </c>
      <c r="G39" s="96" t="s">
        <v>388</v>
      </c>
      <c r="H39" s="96" t="s">
        <v>388</v>
      </c>
      <c r="I39" s="95">
        <v>3249931</v>
      </c>
    </row>
    <row r="40" spans="1:10" ht="11.5" customHeight="1">
      <c r="A40" s="104" t="s">
        <v>410</v>
      </c>
      <c r="B40" s="96" t="s">
        <v>388</v>
      </c>
      <c r="C40" s="95">
        <v>1341274</v>
      </c>
      <c r="D40" s="95">
        <v>834637</v>
      </c>
      <c r="E40" s="95">
        <v>1065396</v>
      </c>
      <c r="F40" s="96" t="s">
        <v>388</v>
      </c>
      <c r="G40" s="96" t="s">
        <v>388</v>
      </c>
      <c r="H40" s="96" t="s">
        <v>388</v>
      </c>
      <c r="I40" s="95">
        <v>3241307</v>
      </c>
    </row>
    <row r="41" spans="1:10" ht="11.5" customHeight="1">
      <c r="A41" s="104" t="s">
        <v>411</v>
      </c>
      <c r="B41" s="95">
        <v>772121</v>
      </c>
      <c r="C41" s="95">
        <v>183694</v>
      </c>
      <c r="D41" s="95">
        <v>313200</v>
      </c>
      <c r="E41" s="95">
        <v>709009</v>
      </c>
      <c r="F41" s="95">
        <v>413450</v>
      </c>
      <c r="G41" s="95">
        <v>2825</v>
      </c>
      <c r="H41" s="96" t="s">
        <v>388</v>
      </c>
      <c r="I41" s="95">
        <v>2394299</v>
      </c>
    </row>
    <row r="42" spans="1:10" ht="74" customHeight="1">
      <c r="A42" s="323" t="s">
        <v>415</v>
      </c>
      <c r="B42" s="323"/>
      <c r="C42" s="323"/>
      <c r="D42" s="323"/>
      <c r="E42" s="323"/>
      <c r="F42" s="323"/>
      <c r="G42" s="323"/>
      <c r="H42" s="323"/>
      <c r="I42" s="323"/>
      <c r="J42" s="323"/>
    </row>
  </sheetData>
  <mergeCells count="2">
    <mergeCell ref="A1:J1"/>
    <mergeCell ref="A42:J4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T33"/>
  <sheetViews>
    <sheetView topLeftCell="A4" workbookViewId="0">
      <selection activeCell="B17" sqref="B17:C17"/>
    </sheetView>
  </sheetViews>
  <sheetFormatPr baseColWidth="10" defaultColWidth="9" defaultRowHeight="13"/>
  <cols>
    <col min="1" max="1" width="19.796875" style="83" customWidth="1"/>
    <col min="2" max="2" width="13.19921875" style="83" customWidth="1"/>
    <col min="3" max="3" width="2.19921875" style="83" customWidth="1"/>
    <col min="4" max="4" width="12.19921875" style="83" customWidth="1"/>
    <col min="5" max="5" width="5.59765625" style="83" customWidth="1"/>
    <col min="6" max="6" width="3.796875" style="83" customWidth="1"/>
    <col min="7" max="7" width="5.3984375" style="83" customWidth="1"/>
    <col min="8" max="8" width="3.19921875" style="83" customWidth="1"/>
    <col min="9" max="9" width="4.59765625" style="83" customWidth="1"/>
    <col min="10" max="10" width="6.796875" style="83" customWidth="1"/>
    <col min="11" max="11" width="4.796875" style="83" customWidth="1"/>
    <col min="12" max="12" width="2.59765625" style="83" customWidth="1"/>
    <col min="13" max="13" width="7.19921875" style="83" customWidth="1"/>
    <col min="14" max="14" width="3.19921875" style="83" customWidth="1"/>
    <col min="15" max="15" width="4.796875" style="83" customWidth="1"/>
    <col min="16" max="16" width="5.19921875" style="83" customWidth="1"/>
    <col min="17" max="17" width="1.3984375" style="83" customWidth="1"/>
    <col min="18" max="18" width="1.59765625" style="83" customWidth="1"/>
    <col min="19" max="19" width="9.3984375" style="83" customWidth="1"/>
    <col min="20" max="20" width="11.3984375" style="83" customWidth="1"/>
    <col min="21" max="16384" width="9" style="83"/>
  </cols>
  <sheetData>
    <row r="1" spans="1:20" ht="68.25" customHeight="1">
      <c r="A1" s="336" t="s">
        <v>480</v>
      </c>
      <c r="B1" s="336"/>
      <c r="C1" s="336"/>
      <c r="D1" s="336"/>
      <c r="E1" s="336"/>
      <c r="F1" s="336"/>
      <c r="G1" s="336"/>
      <c r="H1" s="336"/>
      <c r="I1" s="336"/>
      <c r="J1" s="336"/>
      <c r="K1" s="336"/>
      <c r="L1" s="336"/>
      <c r="M1" s="336"/>
      <c r="N1" s="336"/>
      <c r="O1" s="336"/>
      <c r="P1" s="336"/>
      <c r="Q1" s="336"/>
      <c r="R1" s="336"/>
      <c r="S1" s="336"/>
      <c r="T1" s="336"/>
    </row>
    <row r="2" spans="1:20" ht="12.75" customHeight="1">
      <c r="A2" s="337"/>
      <c r="B2" s="337"/>
      <c r="C2" s="337"/>
      <c r="D2" s="337"/>
      <c r="E2" s="337"/>
      <c r="F2" s="337"/>
      <c r="G2" s="337"/>
      <c r="H2" s="337"/>
      <c r="I2" s="337"/>
      <c r="J2" s="338"/>
      <c r="K2" s="339" t="s">
        <v>481</v>
      </c>
      <c r="L2" s="340"/>
      <c r="M2" s="340"/>
      <c r="N2" s="340"/>
      <c r="O2" s="340"/>
      <c r="P2" s="341"/>
    </row>
    <row r="3" spans="1:20" ht="12.75" customHeight="1">
      <c r="A3" s="342" t="s">
        <v>482</v>
      </c>
      <c r="B3" s="343"/>
      <c r="C3" s="343"/>
      <c r="D3" s="343"/>
      <c r="E3" s="343"/>
      <c r="F3" s="343"/>
      <c r="G3" s="343"/>
      <c r="H3" s="343"/>
      <c r="I3" s="343"/>
      <c r="J3" s="344"/>
      <c r="K3" s="345">
        <v>20102</v>
      </c>
      <c r="L3" s="346"/>
      <c r="M3" s="346"/>
      <c r="N3" s="346"/>
      <c r="O3" s="346"/>
      <c r="P3" s="347"/>
    </row>
    <row r="4" spans="1:20" ht="12.75" customHeight="1">
      <c r="A4" s="324" t="s">
        <v>483</v>
      </c>
      <c r="B4" s="325"/>
      <c r="C4" s="325"/>
      <c r="D4" s="325"/>
      <c r="E4" s="325"/>
      <c r="F4" s="325"/>
      <c r="G4" s="325"/>
      <c r="H4" s="325"/>
      <c r="I4" s="325"/>
      <c r="J4" s="326"/>
      <c r="K4" s="330">
        <v>9041</v>
      </c>
      <c r="L4" s="331"/>
      <c r="M4" s="331"/>
      <c r="N4" s="331"/>
      <c r="O4" s="331"/>
      <c r="P4" s="332"/>
    </row>
    <row r="5" spans="1:20" ht="12.75" customHeight="1">
      <c r="A5" s="324" t="s">
        <v>484</v>
      </c>
      <c r="B5" s="325"/>
      <c r="C5" s="325"/>
      <c r="D5" s="325"/>
      <c r="E5" s="325"/>
      <c r="F5" s="325"/>
      <c r="G5" s="325"/>
      <c r="H5" s="325"/>
      <c r="I5" s="325"/>
      <c r="J5" s="326"/>
      <c r="K5" s="327">
        <v>490</v>
      </c>
      <c r="L5" s="328"/>
      <c r="M5" s="328"/>
      <c r="N5" s="328"/>
      <c r="O5" s="328"/>
      <c r="P5" s="329"/>
    </row>
    <row r="6" spans="1:20" ht="12.75" customHeight="1">
      <c r="A6" s="324" t="s">
        <v>485</v>
      </c>
      <c r="B6" s="325"/>
      <c r="C6" s="325"/>
      <c r="D6" s="325"/>
      <c r="E6" s="325"/>
      <c r="F6" s="325"/>
      <c r="G6" s="325"/>
      <c r="H6" s="325"/>
      <c r="I6" s="325"/>
      <c r="J6" s="326"/>
      <c r="K6" s="330">
        <v>10571</v>
      </c>
      <c r="L6" s="331"/>
      <c r="M6" s="331"/>
      <c r="N6" s="331"/>
      <c r="O6" s="331"/>
      <c r="P6" s="332"/>
    </row>
    <row r="7" spans="1:20" ht="12.75" customHeight="1">
      <c r="A7" s="324" t="s">
        <v>486</v>
      </c>
      <c r="B7" s="325"/>
      <c r="C7" s="325"/>
      <c r="D7" s="325"/>
      <c r="E7" s="325"/>
      <c r="F7" s="325"/>
      <c r="G7" s="325"/>
      <c r="H7" s="325"/>
      <c r="I7" s="325"/>
      <c r="J7" s="326"/>
      <c r="K7" s="333" t="s">
        <v>429</v>
      </c>
      <c r="L7" s="334"/>
      <c r="M7" s="334"/>
      <c r="N7" s="334"/>
      <c r="O7" s="334"/>
      <c r="P7" s="335"/>
    </row>
    <row r="8" spans="1:20" ht="12.75" customHeight="1">
      <c r="A8" s="342" t="s">
        <v>487</v>
      </c>
      <c r="B8" s="343"/>
      <c r="C8" s="343"/>
      <c r="D8" s="343"/>
      <c r="E8" s="343"/>
      <c r="F8" s="343"/>
      <c r="G8" s="343"/>
      <c r="H8" s="343"/>
      <c r="I8" s="343"/>
      <c r="J8" s="344"/>
      <c r="K8" s="339" t="s">
        <v>426</v>
      </c>
      <c r="L8" s="340"/>
      <c r="M8" s="340"/>
      <c r="N8" s="340"/>
      <c r="O8" s="340"/>
      <c r="P8" s="341"/>
    </row>
    <row r="9" spans="1:20" ht="12.75" customHeight="1">
      <c r="A9" s="324" t="s">
        <v>488</v>
      </c>
      <c r="B9" s="325"/>
      <c r="C9" s="325"/>
      <c r="D9" s="325"/>
      <c r="E9" s="325"/>
      <c r="F9" s="325"/>
      <c r="G9" s="325"/>
      <c r="H9" s="325"/>
      <c r="I9" s="325"/>
      <c r="J9" s="326"/>
      <c r="K9" s="333" t="s">
        <v>429</v>
      </c>
      <c r="L9" s="334"/>
      <c r="M9" s="334"/>
      <c r="N9" s="334"/>
      <c r="O9" s="334"/>
      <c r="P9" s="335"/>
    </row>
    <row r="10" spans="1:20" ht="12.75" customHeight="1">
      <c r="A10" s="324" t="s">
        <v>489</v>
      </c>
      <c r="B10" s="325"/>
      <c r="C10" s="325"/>
      <c r="D10" s="325"/>
      <c r="E10" s="325"/>
      <c r="F10" s="325"/>
      <c r="G10" s="325"/>
      <c r="H10" s="325"/>
      <c r="I10" s="325"/>
      <c r="J10" s="326"/>
      <c r="K10" s="333" t="s">
        <v>429</v>
      </c>
      <c r="L10" s="334"/>
      <c r="M10" s="334"/>
      <c r="N10" s="334"/>
      <c r="O10" s="334"/>
      <c r="P10" s="335"/>
    </row>
    <row r="11" spans="1:20" ht="12.75" customHeight="1">
      <c r="A11" s="324" t="s">
        <v>490</v>
      </c>
      <c r="B11" s="325"/>
      <c r="C11" s="325"/>
      <c r="D11" s="325"/>
      <c r="E11" s="325"/>
      <c r="F11" s="325"/>
      <c r="G11" s="325"/>
      <c r="H11" s="325"/>
      <c r="I11" s="325"/>
      <c r="J11" s="326"/>
      <c r="K11" s="333" t="s">
        <v>429</v>
      </c>
      <c r="L11" s="334"/>
      <c r="M11" s="334"/>
      <c r="N11" s="334"/>
      <c r="O11" s="334"/>
      <c r="P11" s="335"/>
    </row>
    <row r="12" spans="1:20" ht="12.75" customHeight="1">
      <c r="A12" s="342" t="s">
        <v>491</v>
      </c>
      <c r="B12" s="343"/>
      <c r="C12" s="343"/>
      <c r="D12" s="343"/>
      <c r="E12" s="343"/>
      <c r="F12" s="343"/>
      <c r="G12" s="343"/>
      <c r="H12" s="343"/>
      <c r="I12" s="343"/>
      <c r="J12" s="344"/>
      <c r="K12" s="339" t="s">
        <v>426</v>
      </c>
      <c r="L12" s="340"/>
      <c r="M12" s="340"/>
      <c r="N12" s="340"/>
      <c r="O12" s="340"/>
      <c r="P12" s="341"/>
    </row>
    <row r="13" spans="1:20" ht="12.75" customHeight="1">
      <c r="A13" s="342" t="s">
        <v>424</v>
      </c>
      <c r="B13" s="343"/>
      <c r="C13" s="343"/>
      <c r="D13" s="343"/>
      <c r="E13" s="343"/>
      <c r="F13" s="343"/>
      <c r="G13" s="343"/>
      <c r="H13" s="343"/>
      <c r="I13" s="343"/>
      <c r="J13" s="344"/>
      <c r="K13" s="345">
        <v>20102</v>
      </c>
      <c r="L13" s="346"/>
      <c r="M13" s="346"/>
      <c r="N13" s="346"/>
      <c r="O13" s="346"/>
      <c r="P13" s="347"/>
    </row>
    <row r="14" spans="1:20" ht="31.5" customHeight="1">
      <c r="A14" s="323" t="s">
        <v>492</v>
      </c>
      <c r="B14" s="323"/>
      <c r="C14" s="323"/>
      <c r="D14" s="323"/>
      <c r="E14" s="323"/>
      <c r="F14" s="323"/>
      <c r="G14" s="323"/>
      <c r="H14" s="323"/>
      <c r="I14" s="323"/>
      <c r="J14" s="323"/>
      <c r="K14" s="323"/>
      <c r="L14" s="323"/>
      <c r="M14" s="323"/>
      <c r="N14" s="323"/>
      <c r="O14" s="323"/>
      <c r="P14" s="323"/>
      <c r="Q14" s="323"/>
      <c r="R14" s="323"/>
      <c r="S14" s="323"/>
      <c r="T14" s="323"/>
    </row>
    <row r="15" spans="1:20" ht="12.75" customHeight="1">
      <c r="A15" s="91"/>
      <c r="B15" s="348" t="s">
        <v>469</v>
      </c>
      <c r="C15" s="349"/>
      <c r="D15" s="349"/>
      <c r="E15" s="349"/>
      <c r="F15" s="349"/>
      <c r="G15" s="349"/>
      <c r="H15" s="350"/>
      <c r="I15" s="351" t="s">
        <v>470</v>
      </c>
      <c r="J15" s="352"/>
      <c r="K15" s="352"/>
      <c r="L15" s="352"/>
      <c r="M15" s="352"/>
      <c r="N15" s="352"/>
      <c r="O15" s="352"/>
      <c r="P15" s="352"/>
      <c r="Q15" s="352"/>
      <c r="R15" s="353"/>
    </row>
    <row r="16" spans="1:20" ht="12.75" customHeight="1">
      <c r="A16" s="91"/>
      <c r="B16" s="339" t="s">
        <v>493</v>
      </c>
      <c r="C16" s="341"/>
      <c r="D16" s="339" t="s">
        <v>494</v>
      </c>
      <c r="E16" s="340"/>
      <c r="F16" s="340" t="s">
        <v>495</v>
      </c>
      <c r="G16" s="340"/>
      <c r="H16" s="341"/>
      <c r="I16" s="339" t="s">
        <v>493</v>
      </c>
      <c r="J16" s="340"/>
      <c r="K16" s="341"/>
      <c r="L16" s="339" t="s">
        <v>494</v>
      </c>
      <c r="M16" s="340"/>
      <c r="N16" s="340"/>
      <c r="O16" s="340" t="s">
        <v>495</v>
      </c>
      <c r="P16" s="340"/>
      <c r="Q16" s="340"/>
      <c r="R16" s="341"/>
    </row>
    <row r="17" spans="1:20" ht="12.75" customHeight="1">
      <c r="A17" s="225" t="s">
        <v>496</v>
      </c>
      <c r="B17" s="330">
        <v>7493</v>
      </c>
      <c r="C17" s="332"/>
      <c r="D17" s="330">
        <v>18675</v>
      </c>
      <c r="E17" s="332"/>
      <c r="F17" s="330">
        <v>1613</v>
      </c>
      <c r="G17" s="331"/>
      <c r="H17" s="332"/>
      <c r="I17" s="330">
        <v>5469</v>
      </c>
      <c r="J17" s="331"/>
      <c r="K17" s="332"/>
      <c r="L17" s="330">
        <v>11346</v>
      </c>
      <c r="M17" s="331"/>
      <c r="N17" s="332"/>
      <c r="O17" s="330">
        <v>1666</v>
      </c>
      <c r="P17" s="331"/>
      <c r="Q17" s="331"/>
      <c r="R17" s="332"/>
    </row>
    <row r="18" spans="1:20" ht="12.75" customHeight="1">
      <c r="A18" s="226" t="s">
        <v>497</v>
      </c>
      <c r="B18" s="327">
        <v>235</v>
      </c>
      <c r="C18" s="329"/>
      <c r="D18" s="327">
        <v>610</v>
      </c>
      <c r="E18" s="329"/>
      <c r="F18" s="327">
        <v>160</v>
      </c>
      <c r="G18" s="328"/>
      <c r="H18" s="329"/>
      <c r="I18" s="327">
        <v>147</v>
      </c>
      <c r="J18" s="328"/>
      <c r="K18" s="329"/>
      <c r="L18" s="327">
        <v>160</v>
      </c>
      <c r="M18" s="328"/>
      <c r="N18" s="329"/>
      <c r="O18" s="333" t="s">
        <v>429</v>
      </c>
      <c r="P18" s="334"/>
      <c r="Q18" s="334"/>
      <c r="R18" s="335"/>
    </row>
    <row r="19" spans="1:20" ht="12.75" customHeight="1">
      <c r="A19" s="178" t="s">
        <v>498</v>
      </c>
      <c r="B19" s="330">
        <v>9711</v>
      </c>
      <c r="C19" s="332"/>
      <c r="D19" s="330">
        <v>16062</v>
      </c>
      <c r="E19" s="332"/>
      <c r="F19" s="330">
        <v>2005</v>
      </c>
      <c r="G19" s="331"/>
      <c r="H19" s="332"/>
      <c r="I19" s="330">
        <v>3431</v>
      </c>
      <c r="J19" s="331"/>
      <c r="K19" s="332"/>
      <c r="L19" s="330">
        <v>7189</v>
      </c>
      <c r="M19" s="331"/>
      <c r="N19" s="332"/>
      <c r="O19" s="327">
        <v>312</v>
      </c>
      <c r="P19" s="328"/>
      <c r="Q19" s="328"/>
      <c r="R19" s="329"/>
    </row>
    <row r="20" spans="1:20" ht="12.75" customHeight="1">
      <c r="A20" s="178" t="s">
        <v>499</v>
      </c>
      <c r="B20" s="333" t="s">
        <v>429</v>
      </c>
      <c r="C20" s="335"/>
      <c r="D20" s="333" t="s">
        <v>429</v>
      </c>
      <c r="E20" s="335"/>
      <c r="F20" s="333" t="s">
        <v>429</v>
      </c>
      <c r="G20" s="334"/>
      <c r="H20" s="335"/>
      <c r="I20" s="333" t="s">
        <v>429</v>
      </c>
      <c r="J20" s="334"/>
      <c r="K20" s="335"/>
      <c r="L20" s="333" t="s">
        <v>429</v>
      </c>
      <c r="M20" s="334"/>
      <c r="N20" s="335"/>
      <c r="O20" s="333" t="s">
        <v>429</v>
      </c>
      <c r="P20" s="334"/>
      <c r="Q20" s="334"/>
      <c r="R20" s="335"/>
    </row>
    <row r="21" spans="1:20" ht="12.75" customHeight="1">
      <c r="A21" s="178" t="s">
        <v>500</v>
      </c>
      <c r="B21" s="333" t="s">
        <v>429</v>
      </c>
      <c r="C21" s="335"/>
      <c r="D21" s="333" t="s">
        <v>429</v>
      </c>
      <c r="E21" s="335"/>
      <c r="F21" s="333" t="s">
        <v>429</v>
      </c>
      <c r="G21" s="334"/>
      <c r="H21" s="335"/>
      <c r="I21" s="333" t="s">
        <v>429</v>
      </c>
      <c r="J21" s="334"/>
      <c r="K21" s="335"/>
      <c r="L21" s="333" t="s">
        <v>429</v>
      </c>
      <c r="M21" s="334"/>
      <c r="N21" s="335"/>
      <c r="O21" s="333" t="s">
        <v>429</v>
      </c>
      <c r="P21" s="334"/>
      <c r="Q21" s="334"/>
      <c r="R21" s="335"/>
    </row>
    <row r="22" spans="1:20" ht="12.75" customHeight="1">
      <c r="A22" s="178" t="s">
        <v>501</v>
      </c>
      <c r="B22" s="333" t="s">
        <v>429</v>
      </c>
      <c r="C22" s="335"/>
      <c r="D22" s="333" t="s">
        <v>429</v>
      </c>
      <c r="E22" s="335"/>
      <c r="F22" s="333" t="s">
        <v>429</v>
      </c>
      <c r="G22" s="334"/>
      <c r="H22" s="335"/>
      <c r="I22" s="333" t="s">
        <v>429</v>
      </c>
      <c r="J22" s="334"/>
      <c r="K22" s="335"/>
      <c r="L22" s="333" t="s">
        <v>429</v>
      </c>
      <c r="M22" s="334"/>
      <c r="N22" s="335"/>
      <c r="O22" s="333" t="s">
        <v>429</v>
      </c>
      <c r="P22" s="334"/>
      <c r="Q22" s="334"/>
      <c r="R22" s="335"/>
    </row>
    <row r="23" spans="1:20" ht="12.75" customHeight="1">
      <c r="A23" s="178" t="s">
        <v>502</v>
      </c>
      <c r="B23" s="333" t="s">
        <v>429</v>
      </c>
      <c r="C23" s="335"/>
      <c r="D23" s="333" t="s">
        <v>429</v>
      </c>
      <c r="E23" s="335"/>
      <c r="F23" s="333" t="s">
        <v>429</v>
      </c>
      <c r="G23" s="334"/>
      <c r="H23" s="335"/>
      <c r="I23" s="327">
        <v>184</v>
      </c>
      <c r="J23" s="328"/>
      <c r="K23" s="329"/>
      <c r="L23" s="327">
        <v>398</v>
      </c>
      <c r="M23" s="328"/>
      <c r="N23" s="329"/>
      <c r="O23" s="327">
        <v>40</v>
      </c>
      <c r="P23" s="328"/>
      <c r="Q23" s="328"/>
      <c r="R23" s="329"/>
    </row>
    <row r="24" spans="1:20" ht="21.25" customHeight="1">
      <c r="A24" s="110" t="s">
        <v>503</v>
      </c>
      <c r="B24" s="345">
        <v>217990</v>
      </c>
      <c r="C24" s="347"/>
      <c r="D24" s="345">
        <v>366175</v>
      </c>
      <c r="E24" s="347"/>
      <c r="F24" s="345">
        <v>118800</v>
      </c>
      <c r="G24" s="346"/>
      <c r="H24" s="347"/>
      <c r="I24" s="345">
        <v>112912</v>
      </c>
      <c r="J24" s="346"/>
      <c r="K24" s="347"/>
      <c r="L24" s="345">
        <v>159213</v>
      </c>
      <c r="M24" s="346"/>
      <c r="N24" s="347"/>
      <c r="O24" s="345">
        <v>67738</v>
      </c>
      <c r="P24" s="346"/>
      <c r="Q24" s="346"/>
      <c r="R24" s="347"/>
    </row>
    <row r="25" spans="1:20" ht="87.25" customHeight="1">
      <c r="A25" s="336" t="s">
        <v>504</v>
      </c>
      <c r="B25" s="336"/>
      <c r="C25" s="336"/>
      <c r="D25" s="336"/>
      <c r="E25" s="336"/>
      <c r="F25" s="336"/>
      <c r="G25" s="336"/>
      <c r="H25" s="336"/>
      <c r="I25" s="336"/>
      <c r="J25" s="336"/>
      <c r="K25" s="336"/>
      <c r="L25" s="336"/>
      <c r="M25" s="336"/>
      <c r="N25" s="336"/>
      <c r="O25" s="336"/>
      <c r="P25" s="336"/>
      <c r="Q25" s="336"/>
      <c r="R25" s="336"/>
      <c r="S25" s="336"/>
      <c r="T25" s="336"/>
    </row>
    <row r="26" spans="1:20" ht="25.5" customHeight="1">
      <c r="A26" s="354" t="s">
        <v>505</v>
      </c>
      <c r="B26" s="355"/>
      <c r="C26" s="356">
        <v>43100</v>
      </c>
      <c r="D26" s="357"/>
      <c r="E26" s="358">
        <v>42735</v>
      </c>
      <c r="F26" s="359"/>
      <c r="G26" s="360"/>
      <c r="H26" s="361" t="s">
        <v>506</v>
      </c>
      <c r="I26" s="362"/>
      <c r="J26" s="363"/>
      <c r="K26" s="342" t="s">
        <v>507</v>
      </c>
      <c r="L26" s="343"/>
      <c r="M26" s="344"/>
      <c r="N26" s="364" t="s">
        <v>508</v>
      </c>
      <c r="O26" s="365"/>
      <c r="P26" s="365"/>
      <c r="Q26" s="366"/>
      <c r="R26" s="364" t="s">
        <v>424</v>
      </c>
      <c r="S26" s="366"/>
    </row>
    <row r="27" spans="1:20" ht="12.75" customHeight="1">
      <c r="A27" s="324" t="s">
        <v>509</v>
      </c>
      <c r="B27" s="326"/>
      <c r="C27" s="330">
        <v>662298</v>
      </c>
      <c r="D27" s="332"/>
      <c r="E27" s="380">
        <v>600962</v>
      </c>
      <c r="F27" s="381"/>
      <c r="G27" s="382"/>
      <c r="H27" s="383">
        <v>513182</v>
      </c>
      <c r="I27" s="384"/>
      <c r="J27" s="385"/>
      <c r="K27" s="383">
        <v>592147</v>
      </c>
      <c r="L27" s="384"/>
      <c r="M27" s="385"/>
      <c r="N27" s="386">
        <v>15</v>
      </c>
      <c r="O27" s="387"/>
      <c r="P27" s="387"/>
      <c r="Q27" s="388"/>
      <c r="R27" s="367">
        <v>88822</v>
      </c>
      <c r="S27" s="368"/>
    </row>
    <row r="28" spans="1:20" ht="25.5" customHeight="1">
      <c r="A28" s="354" t="s">
        <v>510</v>
      </c>
      <c r="B28" s="355"/>
      <c r="C28" s="369"/>
      <c r="D28" s="370"/>
      <c r="E28" s="370"/>
      <c r="F28" s="370"/>
      <c r="G28" s="370"/>
      <c r="H28" s="370"/>
      <c r="I28" s="370"/>
      <c r="J28" s="371"/>
      <c r="K28" s="372">
        <v>1110276</v>
      </c>
      <c r="L28" s="373"/>
      <c r="M28" s="373"/>
      <c r="N28" s="373"/>
      <c r="O28" s="373"/>
      <c r="P28" s="373"/>
      <c r="Q28" s="373"/>
      <c r="R28" s="373"/>
      <c r="S28" s="374"/>
    </row>
    <row r="29" spans="1:20" ht="12.75" customHeight="1">
      <c r="A29" s="375" t="s">
        <v>511</v>
      </c>
      <c r="B29" s="375"/>
      <c r="C29" s="375"/>
      <c r="D29" s="375"/>
      <c r="E29" s="375"/>
      <c r="F29" s="375"/>
      <c r="G29" s="375"/>
      <c r="H29" s="375"/>
      <c r="I29" s="375"/>
      <c r="J29" s="375"/>
      <c r="K29" s="375"/>
      <c r="L29" s="375"/>
      <c r="M29" s="375"/>
      <c r="N29" s="375"/>
      <c r="O29" s="375"/>
      <c r="P29" s="375"/>
      <c r="Q29" s="375"/>
      <c r="R29" s="375"/>
      <c r="S29" s="375"/>
      <c r="T29" s="375"/>
    </row>
    <row r="30" spans="1:20" ht="25.5" customHeight="1">
      <c r="A30" s="354" t="s">
        <v>512</v>
      </c>
      <c r="B30" s="355"/>
      <c r="C30" s="356">
        <v>42735</v>
      </c>
      <c r="D30" s="376"/>
      <c r="E30" s="376"/>
      <c r="F30" s="357"/>
      <c r="G30" s="377" t="s">
        <v>506</v>
      </c>
      <c r="H30" s="378"/>
      <c r="I30" s="379"/>
      <c r="J30" s="377" t="s">
        <v>513</v>
      </c>
      <c r="K30" s="378"/>
      <c r="L30" s="379"/>
      <c r="M30" s="342" t="s">
        <v>507</v>
      </c>
      <c r="N30" s="343"/>
      <c r="O30" s="344"/>
      <c r="P30" s="342" t="s">
        <v>508</v>
      </c>
      <c r="Q30" s="344"/>
      <c r="R30" s="364" t="s">
        <v>424</v>
      </c>
      <c r="S30" s="366"/>
    </row>
    <row r="31" spans="1:20" ht="12.75" customHeight="1">
      <c r="A31" s="324" t="s">
        <v>509</v>
      </c>
      <c r="B31" s="326"/>
      <c r="C31" s="330">
        <v>600962</v>
      </c>
      <c r="D31" s="331"/>
      <c r="E31" s="331"/>
      <c r="F31" s="332"/>
      <c r="G31" s="330">
        <v>513182</v>
      </c>
      <c r="H31" s="331"/>
      <c r="I31" s="332"/>
      <c r="J31" s="330">
        <v>453744</v>
      </c>
      <c r="K31" s="331"/>
      <c r="L31" s="332"/>
      <c r="M31" s="383">
        <v>522629</v>
      </c>
      <c r="N31" s="384"/>
      <c r="O31" s="385"/>
      <c r="P31" s="390">
        <v>15</v>
      </c>
      <c r="Q31" s="391"/>
      <c r="R31" s="330">
        <v>78394</v>
      </c>
      <c r="S31" s="332"/>
    </row>
    <row r="32" spans="1:20" ht="25.5" customHeight="1">
      <c r="A32" s="354" t="s">
        <v>510</v>
      </c>
      <c r="B32" s="355"/>
      <c r="C32" s="369"/>
      <c r="D32" s="370"/>
      <c r="E32" s="370"/>
      <c r="F32" s="370"/>
      <c r="G32" s="370"/>
      <c r="H32" s="370"/>
      <c r="I32" s="370"/>
      <c r="J32" s="370"/>
      <c r="K32" s="370"/>
      <c r="L32" s="370"/>
      <c r="M32" s="370"/>
      <c r="N32" s="370"/>
      <c r="O32" s="370"/>
      <c r="P32" s="370"/>
      <c r="Q32" s="371"/>
      <c r="R32" s="372">
        <v>979330</v>
      </c>
      <c r="S32" s="374"/>
    </row>
    <row r="33" spans="1:20" ht="25.5" customHeight="1">
      <c r="A33" s="389" t="s">
        <v>514</v>
      </c>
      <c r="B33" s="389"/>
      <c r="C33" s="389"/>
      <c r="D33" s="389"/>
      <c r="E33" s="389"/>
      <c r="F33" s="389"/>
      <c r="G33" s="389"/>
      <c r="H33" s="389"/>
      <c r="I33" s="389"/>
      <c r="J33" s="389"/>
      <c r="K33" s="389"/>
      <c r="L33" s="389"/>
      <c r="M33" s="389"/>
      <c r="N33" s="389"/>
      <c r="O33" s="389"/>
      <c r="P33" s="389"/>
      <c r="Q33" s="389"/>
      <c r="R33" s="389"/>
      <c r="S33" s="389"/>
      <c r="T33" s="389"/>
    </row>
  </sheetData>
  <mergeCells count="119">
    <mergeCell ref="A32:B32"/>
    <mergeCell ref="C32:Q32"/>
    <mergeCell ref="R32:S32"/>
    <mergeCell ref="A33:T33"/>
    <mergeCell ref="P30:Q30"/>
    <mergeCell ref="R30:S30"/>
    <mergeCell ref="A31:B31"/>
    <mergeCell ref="C31:F31"/>
    <mergeCell ref="G31:I31"/>
    <mergeCell ref="J31:L31"/>
    <mergeCell ref="M31:O31"/>
    <mergeCell ref="P31:Q31"/>
    <mergeCell ref="R31:S31"/>
    <mergeCell ref="R27:S27"/>
    <mergeCell ref="A28:B28"/>
    <mergeCell ref="C28:J28"/>
    <mergeCell ref="K28:S28"/>
    <mergeCell ref="A29:T29"/>
    <mergeCell ref="A30:B30"/>
    <mergeCell ref="C30:F30"/>
    <mergeCell ref="G30:I30"/>
    <mergeCell ref="J30:L30"/>
    <mergeCell ref="M30:O30"/>
    <mergeCell ref="A27:B27"/>
    <mergeCell ref="C27:D27"/>
    <mergeCell ref="E27:G27"/>
    <mergeCell ref="H27:J27"/>
    <mergeCell ref="K27:M27"/>
    <mergeCell ref="N27:Q27"/>
    <mergeCell ref="A25:T25"/>
    <mergeCell ref="A26:B26"/>
    <mergeCell ref="C26:D26"/>
    <mergeCell ref="E26:G26"/>
    <mergeCell ref="H26:J26"/>
    <mergeCell ref="K26:M26"/>
    <mergeCell ref="N26:Q26"/>
    <mergeCell ref="R26:S26"/>
    <mergeCell ref="B24:C24"/>
    <mergeCell ref="D24:E24"/>
    <mergeCell ref="F24:H24"/>
    <mergeCell ref="I24:K24"/>
    <mergeCell ref="L24:N24"/>
    <mergeCell ref="O24:R24"/>
    <mergeCell ref="B23:C23"/>
    <mergeCell ref="D23:E23"/>
    <mergeCell ref="F23:H23"/>
    <mergeCell ref="I23:K23"/>
    <mergeCell ref="L23:N23"/>
    <mergeCell ref="O23:R23"/>
    <mergeCell ref="B22:C22"/>
    <mergeCell ref="D22:E22"/>
    <mergeCell ref="F22:H22"/>
    <mergeCell ref="I22:K22"/>
    <mergeCell ref="L22:N22"/>
    <mergeCell ref="O22:R22"/>
    <mergeCell ref="B21:C21"/>
    <mergeCell ref="D21:E21"/>
    <mergeCell ref="F21:H21"/>
    <mergeCell ref="I21:K21"/>
    <mergeCell ref="L21:N21"/>
    <mergeCell ref="O21:R21"/>
    <mergeCell ref="B20:C20"/>
    <mergeCell ref="D20:E20"/>
    <mergeCell ref="F20:H20"/>
    <mergeCell ref="I20:K20"/>
    <mergeCell ref="L20:N20"/>
    <mergeCell ref="O20:R20"/>
    <mergeCell ref="B19:C19"/>
    <mergeCell ref="D19:E19"/>
    <mergeCell ref="F19:H19"/>
    <mergeCell ref="I19:K19"/>
    <mergeCell ref="L19:N19"/>
    <mergeCell ref="O19:R19"/>
    <mergeCell ref="B18:C18"/>
    <mergeCell ref="D18:E18"/>
    <mergeCell ref="F18:H18"/>
    <mergeCell ref="I18:K18"/>
    <mergeCell ref="L18:N18"/>
    <mergeCell ref="O18:R18"/>
    <mergeCell ref="B17:C17"/>
    <mergeCell ref="D17:E17"/>
    <mergeCell ref="F17:H17"/>
    <mergeCell ref="I17:K17"/>
    <mergeCell ref="L17:N17"/>
    <mergeCell ref="O17:R17"/>
    <mergeCell ref="A14:T14"/>
    <mergeCell ref="B15:H15"/>
    <mergeCell ref="I15:R15"/>
    <mergeCell ref="B16:C16"/>
    <mergeCell ref="D16:E16"/>
    <mergeCell ref="F16:H16"/>
    <mergeCell ref="I16:K16"/>
    <mergeCell ref="L16:N16"/>
    <mergeCell ref="O16:R16"/>
    <mergeCell ref="A11:J11"/>
    <mergeCell ref="K11:P11"/>
    <mergeCell ref="A12:J12"/>
    <mergeCell ref="K12:P12"/>
    <mergeCell ref="A13:J13"/>
    <mergeCell ref="K13:P13"/>
    <mergeCell ref="A8:J8"/>
    <mergeCell ref="K8:P8"/>
    <mergeCell ref="A9:J9"/>
    <mergeCell ref="K9:P9"/>
    <mergeCell ref="A10:J10"/>
    <mergeCell ref="K10:P10"/>
    <mergeCell ref="A5:J5"/>
    <mergeCell ref="K5:P5"/>
    <mergeCell ref="A6:J6"/>
    <mergeCell ref="K6:P6"/>
    <mergeCell ref="A7:J7"/>
    <mergeCell ref="K7:P7"/>
    <mergeCell ref="A1:T1"/>
    <mergeCell ref="A2:J2"/>
    <mergeCell ref="K2:P2"/>
    <mergeCell ref="A3:J3"/>
    <mergeCell ref="K3:P3"/>
    <mergeCell ref="A4:J4"/>
    <mergeCell ref="K4:P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L34"/>
  <sheetViews>
    <sheetView workbookViewId="0">
      <selection sqref="A1:L1"/>
    </sheetView>
  </sheetViews>
  <sheetFormatPr baseColWidth="10" defaultColWidth="9" defaultRowHeight="13"/>
  <cols>
    <col min="1" max="1" width="24.59765625" style="83" customWidth="1"/>
    <col min="2" max="2" width="11.59765625" style="83" customWidth="1"/>
    <col min="3" max="3" width="8" style="83" customWidth="1"/>
    <col min="4" max="4" width="11.59765625" style="83" customWidth="1"/>
    <col min="5" max="5" width="9.796875" style="83" customWidth="1"/>
    <col min="6" max="6" width="10" style="83" customWidth="1"/>
    <col min="7" max="7" width="9.796875" style="83" customWidth="1"/>
    <col min="8" max="8" width="1.59765625" style="83" customWidth="1"/>
    <col min="9" max="9" width="11.59765625" style="83" customWidth="1"/>
    <col min="10" max="10" width="1.59765625" style="83" customWidth="1"/>
    <col min="11" max="11" width="11.3984375" style="83" customWidth="1"/>
    <col min="12" max="12" width="17.3984375" style="83" customWidth="1"/>
    <col min="13" max="16384" width="9" style="83"/>
  </cols>
  <sheetData>
    <row r="1" spans="1:12" ht="53.25" customHeight="1">
      <c r="A1" s="336" t="s">
        <v>416</v>
      </c>
      <c r="B1" s="336"/>
      <c r="C1" s="336"/>
      <c r="D1" s="336"/>
      <c r="E1" s="336"/>
      <c r="F1" s="336"/>
      <c r="G1" s="336"/>
      <c r="H1" s="336"/>
      <c r="I1" s="336"/>
      <c r="J1" s="336"/>
      <c r="K1" s="336"/>
      <c r="L1" s="336"/>
    </row>
    <row r="2" spans="1:12" ht="27.5" customHeight="1">
      <c r="A2" s="84"/>
      <c r="B2" s="109" t="s">
        <v>417</v>
      </c>
      <c r="C2" s="110" t="s">
        <v>418</v>
      </c>
      <c r="D2" s="109" t="s">
        <v>419</v>
      </c>
      <c r="E2" s="109" t="s">
        <v>420</v>
      </c>
      <c r="F2" s="109" t="s">
        <v>421</v>
      </c>
      <c r="G2" s="342" t="s">
        <v>422</v>
      </c>
      <c r="H2" s="344"/>
      <c r="I2" s="342" t="s">
        <v>423</v>
      </c>
      <c r="J2" s="344"/>
      <c r="K2" s="109" t="s">
        <v>424</v>
      </c>
    </row>
    <row r="3" spans="1:12" ht="16" customHeight="1">
      <c r="A3" s="109" t="s">
        <v>425</v>
      </c>
      <c r="B3" s="111" t="s">
        <v>426</v>
      </c>
      <c r="C3" s="111" t="s">
        <v>426</v>
      </c>
      <c r="D3" s="112">
        <v>20</v>
      </c>
      <c r="E3" s="111" t="s">
        <v>426</v>
      </c>
      <c r="F3" s="112">
        <v>629</v>
      </c>
      <c r="G3" s="339" t="s">
        <v>426</v>
      </c>
      <c r="H3" s="341"/>
      <c r="I3" s="339" t="s">
        <v>426</v>
      </c>
      <c r="J3" s="341"/>
      <c r="K3" s="112">
        <v>649</v>
      </c>
    </row>
    <row r="4" spans="1:12" ht="14.25" customHeight="1">
      <c r="A4" s="109" t="s">
        <v>427</v>
      </c>
      <c r="B4" s="113">
        <v>1620028</v>
      </c>
      <c r="C4" s="111" t="s">
        <v>426</v>
      </c>
      <c r="D4" s="113">
        <v>1930413</v>
      </c>
      <c r="E4" s="113">
        <v>36237</v>
      </c>
      <c r="F4" s="113">
        <v>132018</v>
      </c>
      <c r="G4" s="345">
        <v>33108</v>
      </c>
      <c r="H4" s="347"/>
      <c r="I4" s="339" t="s">
        <v>426</v>
      </c>
      <c r="J4" s="341"/>
      <c r="K4" s="113">
        <v>3751804</v>
      </c>
    </row>
    <row r="5" spans="1:12" ht="14.25" customHeight="1">
      <c r="A5" s="114" t="s">
        <v>428</v>
      </c>
      <c r="B5" s="115">
        <v>1531408</v>
      </c>
      <c r="C5" s="116" t="s">
        <v>429</v>
      </c>
      <c r="D5" s="115">
        <v>1803917</v>
      </c>
      <c r="E5" s="115">
        <v>5740</v>
      </c>
      <c r="F5" s="115">
        <v>132018</v>
      </c>
      <c r="G5" s="333" t="s">
        <v>429</v>
      </c>
      <c r="H5" s="335"/>
      <c r="I5" s="333" t="s">
        <v>429</v>
      </c>
      <c r="J5" s="335"/>
      <c r="K5" s="115">
        <v>3473083</v>
      </c>
    </row>
    <row r="6" spans="1:12" ht="14.25" customHeight="1">
      <c r="A6" s="114" t="s">
        <v>430</v>
      </c>
      <c r="B6" s="115">
        <v>88620</v>
      </c>
      <c r="C6" s="116" t="s">
        <v>429</v>
      </c>
      <c r="D6" s="115">
        <v>126496</v>
      </c>
      <c r="E6" s="115">
        <v>30497</v>
      </c>
      <c r="F6" s="116" t="s">
        <v>429</v>
      </c>
      <c r="G6" s="330">
        <v>33108</v>
      </c>
      <c r="H6" s="332"/>
      <c r="I6" s="333" t="s">
        <v>429</v>
      </c>
      <c r="J6" s="335"/>
      <c r="K6" s="115">
        <v>278721</v>
      </c>
    </row>
    <row r="7" spans="1:12" ht="14.25" customHeight="1">
      <c r="A7" s="109" t="s">
        <v>431</v>
      </c>
      <c r="B7" s="113">
        <v>27773</v>
      </c>
      <c r="C7" s="111" t="s">
        <v>426</v>
      </c>
      <c r="D7" s="111" t="s">
        <v>426</v>
      </c>
      <c r="E7" s="111" t="s">
        <v>426</v>
      </c>
      <c r="F7" s="111" t="s">
        <v>426</v>
      </c>
      <c r="G7" s="339" t="s">
        <v>426</v>
      </c>
      <c r="H7" s="341"/>
      <c r="I7" s="339" t="s">
        <v>426</v>
      </c>
      <c r="J7" s="341"/>
      <c r="K7" s="113">
        <v>27773</v>
      </c>
    </row>
    <row r="8" spans="1:12" ht="14.25" customHeight="1">
      <c r="A8" s="109" t="s">
        <v>432</v>
      </c>
      <c r="B8" s="113">
        <v>1119094</v>
      </c>
      <c r="C8" s="111" t="s">
        <v>426</v>
      </c>
      <c r="D8" s="113">
        <v>1886718</v>
      </c>
      <c r="E8" s="113">
        <v>556535</v>
      </c>
      <c r="F8" s="113">
        <v>67383</v>
      </c>
      <c r="G8" s="345">
        <v>10788</v>
      </c>
      <c r="H8" s="347"/>
      <c r="I8" s="345">
        <v>10848</v>
      </c>
      <c r="J8" s="347"/>
      <c r="K8" s="113">
        <v>3651366</v>
      </c>
    </row>
    <row r="9" spans="1:12" ht="14.25" customHeight="1">
      <c r="A9" s="109" t="s">
        <v>433</v>
      </c>
      <c r="B9" s="113">
        <v>3532</v>
      </c>
      <c r="C9" s="111" t="s">
        <v>426</v>
      </c>
      <c r="D9" s="113">
        <v>2019</v>
      </c>
      <c r="E9" s="111" t="s">
        <v>426</v>
      </c>
      <c r="F9" s="111" t="s">
        <v>426</v>
      </c>
      <c r="G9" s="339" t="s">
        <v>426</v>
      </c>
      <c r="H9" s="341"/>
      <c r="I9" s="339" t="s">
        <v>426</v>
      </c>
      <c r="J9" s="341"/>
      <c r="K9" s="113">
        <v>5551</v>
      </c>
    </row>
    <row r="10" spans="1:12" ht="14.25" customHeight="1">
      <c r="A10" s="109" t="s">
        <v>434</v>
      </c>
      <c r="B10" s="111" t="s">
        <v>426</v>
      </c>
      <c r="C10" s="111" t="s">
        <v>426</v>
      </c>
      <c r="D10" s="111" t="s">
        <v>426</v>
      </c>
      <c r="E10" s="111" t="s">
        <v>426</v>
      </c>
      <c r="F10" s="111" t="s">
        <v>426</v>
      </c>
      <c r="G10" s="339" t="s">
        <v>426</v>
      </c>
      <c r="H10" s="341"/>
      <c r="I10" s="339" t="s">
        <v>426</v>
      </c>
      <c r="J10" s="341"/>
      <c r="K10" s="91"/>
    </row>
    <row r="11" spans="1:12" ht="14.25" customHeight="1">
      <c r="A11" s="109" t="s">
        <v>435</v>
      </c>
      <c r="B11" s="113">
        <v>323991</v>
      </c>
      <c r="C11" s="111" t="s">
        <v>426</v>
      </c>
      <c r="D11" s="113">
        <v>32922</v>
      </c>
      <c r="E11" s="111" t="s">
        <v>426</v>
      </c>
      <c r="F11" s="111" t="s">
        <v>426</v>
      </c>
      <c r="G11" s="339" t="s">
        <v>426</v>
      </c>
      <c r="H11" s="341"/>
      <c r="I11" s="339" t="s">
        <v>426</v>
      </c>
      <c r="J11" s="341"/>
      <c r="K11" s="113">
        <v>356913</v>
      </c>
    </row>
    <row r="12" spans="1:12" ht="14.25" customHeight="1">
      <c r="A12" s="114" t="s">
        <v>436</v>
      </c>
      <c r="B12" s="116" t="s">
        <v>429</v>
      </c>
      <c r="C12" s="116" t="s">
        <v>429</v>
      </c>
      <c r="D12" s="116" t="s">
        <v>429</v>
      </c>
      <c r="E12" s="116" t="s">
        <v>429</v>
      </c>
      <c r="F12" s="116" t="s">
        <v>429</v>
      </c>
      <c r="G12" s="333" t="s">
        <v>429</v>
      </c>
      <c r="H12" s="335"/>
      <c r="I12" s="333" t="s">
        <v>429</v>
      </c>
      <c r="J12" s="335"/>
      <c r="K12" s="116" t="s">
        <v>429</v>
      </c>
    </row>
    <row r="13" spans="1:12" ht="14.25" customHeight="1">
      <c r="A13" s="114" t="s">
        <v>437</v>
      </c>
      <c r="B13" s="115">
        <v>3298</v>
      </c>
      <c r="C13" s="116" t="s">
        <v>429</v>
      </c>
      <c r="D13" s="116" t="s">
        <v>429</v>
      </c>
      <c r="E13" s="116" t="s">
        <v>429</v>
      </c>
      <c r="F13" s="116" t="s">
        <v>429</v>
      </c>
      <c r="G13" s="333" t="s">
        <v>429</v>
      </c>
      <c r="H13" s="335"/>
      <c r="I13" s="333" t="s">
        <v>429</v>
      </c>
      <c r="J13" s="335"/>
      <c r="K13" s="115">
        <v>3298</v>
      </c>
    </row>
    <row r="14" spans="1:12" ht="14.25" customHeight="1">
      <c r="A14" s="114" t="s">
        <v>438</v>
      </c>
      <c r="B14" s="115">
        <v>320693</v>
      </c>
      <c r="C14" s="116" t="s">
        <v>429</v>
      </c>
      <c r="D14" s="115">
        <v>32922</v>
      </c>
      <c r="E14" s="116" t="s">
        <v>429</v>
      </c>
      <c r="F14" s="116" t="s">
        <v>429</v>
      </c>
      <c r="G14" s="333" t="s">
        <v>429</v>
      </c>
      <c r="H14" s="335"/>
      <c r="I14" s="333" t="s">
        <v>429</v>
      </c>
      <c r="J14" s="335"/>
      <c r="K14" s="115">
        <v>353615</v>
      </c>
    </row>
    <row r="15" spans="1:12" ht="14.25" customHeight="1">
      <c r="A15" s="114" t="s">
        <v>439</v>
      </c>
      <c r="B15" s="116" t="s">
        <v>429</v>
      </c>
      <c r="C15" s="116" t="s">
        <v>429</v>
      </c>
      <c r="D15" s="116" t="s">
        <v>429</v>
      </c>
      <c r="E15" s="116" t="s">
        <v>429</v>
      </c>
      <c r="F15" s="116" t="s">
        <v>429</v>
      </c>
      <c r="G15" s="333" t="s">
        <v>429</v>
      </c>
      <c r="H15" s="335"/>
      <c r="I15" s="333" t="s">
        <v>429</v>
      </c>
      <c r="J15" s="335"/>
      <c r="K15" s="116" t="s">
        <v>429</v>
      </c>
    </row>
    <row r="16" spans="1:12" ht="14.25" customHeight="1">
      <c r="A16" s="114" t="s">
        <v>440</v>
      </c>
      <c r="B16" s="116" t="s">
        <v>429</v>
      </c>
      <c r="C16" s="116" t="s">
        <v>429</v>
      </c>
      <c r="D16" s="116" t="s">
        <v>429</v>
      </c>
      <c r="E16" s="116" t="s">
        <v>429</v>
      </c>
      <c r="F16" s="116" t="s">
        <v>429</v>
      </c>
      <c r="G16" s="333" t="s">
        <v>429</v>
      </c>
      <c r="H16" s="335"/>
      <c r="I16" s="333" t="s">
        <v>429</v>
      </c>
      <c r="J16" s="335"/>
      <c r="K16" s="116" t="s">
        <v>429</v>
      </c>
    </row>
    <row r="17" spans="1:12" ht="14.25" customHeight="1">
      <c r="A17" s="109" t="s">
        <v>424</v>
      </c>
      <c r="B17" s="113">
        <v>3094418</v>
      </c>
      <c r="C17" s="111" t="s">
        <v>426</v>
      </c>
      <c r="D17" s="113">
        <v>3852092</v>
      </c>
      <c r="E17" s="113">
        <v>592772</v>
      </c>
      <c r="F17" s="113">
        <v>200030</v>
      </c>
      <c r="G17" s="345">
        <v>43896</v>
      </c>
      <c r="H17" s="347"/>
      <c r="I17" s="345">
        <v>10848</v>
      </c>
      <c r="J17" s="347"/>
      <c r="K17" s="113">
        <v>7794056</v>
      </c>
    </row>
    <row r="18" spans="1:12" ht="15.75" customHeight="1">
      <c r="A18" s="394" t="s">
        <v>441</v>
      </c>
      <c r="B18" s="394"/>
      <c r="C18" s="394"/>
      <c r="D18" s="394"/>
      <c r="E18" s="394"/>
      <c r="F18" s="394"/>
      <c r="G18" s="394"/>
      <c r="H18" s="394"/>
      <c r="I18" s="394"/>
      <c r="J18" s="394"/>
      <c r="K18" s="394"/>
      <c r="L18" s="394"/>
    </row>
    <row r="19" spans="1:12" ht="28" customHeight="1">
      <c r="A19" s="84"/>
      <c r="B19" s="109" t="s">
        <v>417</v>
      </c>
      <c r="C19" s="110" t="s">
        <v>418</v>
      </c>
      <c r="D19" s="109" t="s">
        <v>419</v>
      </c>
      <c r="E19" s="109" t="s">
        <v>420</v>
      </c>
      <c r="F19" s="109" t="s">
        <v>421</v>
      </c>
      <c r="G19" s="111" t="s">
        <v>422</v>
      </c>
      <c r="H19" s="339" t="s">
        <v>423</v>
      </c>
      <c r="I19" s="341"/>
      <c r="J19" s="395" t="s">
        <v>424</v>
      </c>
      <c r="K19" s="396"/>
    </row>
    <row r="20" spans="1:12" ht="15.25" customHeight="1">
      <c r="A20" s="109" t="s">
        <v>425</v>
      </c>
      <c r="B20" s="111" t="s">
        <v>426</v>
      </c>
      <c r="C20" s="111" t="s">
        <v>426</v>
      </c>
      <c r="D20" s="111" t="s">
        <v>426</v>
      </c>
      <c r="E20" s="112">
        <v>19</v>
      </c>
      <c r="F20" s="112">
        <v>596</v>
      </c>
      <c r="G20" s="111" t="s">
        <v>426</v>
      </c>
      <c r="H20" s="339" t="s">
        <v>426</v>
      </c>
      <c r="I20" s="341"/>
      <c r="J20" s="392">
        <v>615</v>
      </c>
      <c r="K20" s="393"/>
    </row>
    <row r="21" spans="1:12" ht="14.25" customHeight="1">
      <c r="A21" s="109" t="s">
        <v>427</v>
      </c>
      <c r="B21" s="113">
        <v>1428085</v>
      </c>
      <c r="C21" s="111" t="s">
        <v>426</v>
      </c>
      <c r="D21" s="113">
        <v>847745</v>
      </c>
      <c r="E21" s="113">
        <v>37588</v>
      </c>
      <c r="F21" s="113">
        <v>92453</v>
      </c>
      <c r="G21" s="113">
        <v>31059</v>
      </c>
      <c r="H21" s="339" t="s">
        <v>426</v>
      </c>
      <c r="I21" s="341"/>
      <c r="J21" s="345">
        <v>2436660</v>
      </c>
      <c r="K21" s="347"/>
    </row>
    <row r="22" spans="1:12" ht="14.25" customHeight="1">
      <c r="A22" s="114" t="s">
        <v>428</v>
      </c>
      <c r="B22" s="115">
        <v>1325099</v>
      </c>
      <c r="C22" s="116" t="s">
        <v>429</v>
      </c>
      <c r="D22" s="115">
        <v>781075</v>
      </c>
      <c r="E22" s="115">
        <v>8742</v>
      </c>
      <c r="F22" s="115">
        <v>91123</v>
      </c>
      <c r="G22" s="116" t="s">
        <v>429</v>
      </c>
      <c r="H22" s="333" t="s">
        <v>429</v>
      </c>
      <c r="I22" s="335"/>
      <c r="J22" s="330">
        <v>2206039</v>
      </c>
      <c r="K22" s="332"/>
    </row>
    <row r="23" spans="1:12" ht="14.25" customHeight="1">
      <c r="A23" s="114" t="s">
        <v>442</v>
      </c>
      <c r="B23" s="115">
        <v>102986</v>
      </c>
      <c r="C23" s="116" t="s">
        <v>429</v>
      </c>
      <c r="D23" s="115">
        <v>66400</v>
      </c>
      <c r="E23" s="115">
        <v>28846</v>
      </c>
      <c r="F23" s="115">
        <v>1330</v>
      </c>
      <c r="G23" s="115">
        <v>31059</v>
      </c>
      <c r="H23" s="333" t="s">
        <v>429</v>
      </c>
      <c r="I23" s="335"/>
      <c r="J23" s="330">
        <v>230621</v>
      </c>
      <c r="K23" s="332"/>
    </row>
    <row r="24" spans="1:12" ht="14.25" customHeight="1">
      <c r="A24" s="109" t="s">
        <v>431</v>
      </c>
      <c r="B24" s="113">
        <v>3337</v>
      </c>
      <c r="C24" s="111" t="s">
        <v>426</v>
      </c>
      <c r="D24" s="111" t="s">
        <v>426</v>
      </c>
      <c r="E24" s="111" t="s">
        <v>426</v>
      </c>
      <c r="F24" s="111" t="s">
        <v>426</v>
      </c>
      <c r="G24" s="111" t="s">
        <v>426</v>
      </c>
      <c r="H24" s="339" t="s">
        <v>426</v>
      </c>
      <c r="I24" s="341"/>
      <c r="J24" s="345">
        <v>3337</v>
      </c>
      <c r="K24" s="347"/>
    </row>
    <row r="25" spans="1:12" ht="14.25" customHeight="1">
      <c r="A25" s="109" t="s">
        <v>443</v>
      </c>
      <c r="B25" s="113">
        <v>1442904</v>
      </c>
      <c r="C25" s="111" t="s">
        <v>426</v>
      </c>
      <c r="D25" s="113">
        <v>2144646</v>
      </c>
      <c r="E25" s="113">
        <v>259699</v>
      </c>
      <c r="F25" s="111" t="s">
        <v>426</v>
      </c>
      <c r="G25" s="111" t="s">
        <v>426</v>
      </c>
      <c r="H25" s="339" t="s">
        <v>426</v>
      </c>
      <c r="I25" s="341"/>
      <c r="J25" s="345">
        <v>3847249</v>
      </c>
      <c r="K25" s="347"/>
    </row>
    <row r="26" spans="1:12" ht="14.25" customHeight="1">
      <c r="A26" s="109" t="s">
        <v>444</v>
      </c>
      <c r="B26" s="113">
        <v>10200</v>
      </c>
      <c r="C26" s="111" t="s">
        <v>426</v>
      </c>
      <c r="D26" s="113">
        <v>2291</v>
      </c>
      <c r="E26" s="111" t="s">
        <v>426</v>
      </c>
      <c r="F26" s="111" t="s">
        <v>426</v>
      </c>
      <c r="G26" s="111" t="s">
        <v>426</v>
      </c>
      <c r="H26" s="339" t="s">
        <v>426</v>
      </c>
      <c r="I26" s="341"/>
      <c r="J26" s="345">
        <v>12491</v>
      </c>
      <c r="K26" s="347"/>
    </row>
    <row r="27" spans="1:12" ht="14.25" customHeight="1">
      <c r="A27" s="109" t="s">
        <v>434</v>
      </c>
      <c r="B27" s="111" t="s">
        <v>426</v>
      </c>
      <c r="C27" s="111" t="s">
        <v>426</v>
      </c>
      <c r="D27" s="111" t="s">
        <v>426</v>
      </c>
      <c r="E27" s="111" t="s">
        <v>426</v>
      </c>
      <c r="F27" s="111" t="s">
        <v>426</v>
      </c>
      <c r="G27" s="111" t="s">
        <v>426</v>
      </c>
      <c r="H27" s="339" t="s">
        <v>426</v>
      </c>
      <c r="I27" s="341"/>
      <c r="J27" s="397"/>
      <c r="K27" s="398"/>
    </row>
    <row r="28" spans="1:12" ht="14.25" customHeight="1">
      <c r="A28" s="109" t="s">
        <v>435</v>
      </c>
      <c r="B28" s="113">
        <v>235700</v>
      </c>
      <c r="C28" s="111" t="s">
        <v>426</v>
      </c>
      <c r="D28" s="113">
        <v>212677</v>
      </c>
      <c r="E28" s="111" t="s">
        <v>426</v>
      </c>
      <c r="F28" s="111" t="s">
        <v>426</v>
      </c>
      <c r="G28" s="111" t="s">
        <v>426</v>
      </c>
      <c r="H28" s="339" t="s">
        <v>426</v>
      </c>
      <c r="I28" s="341"/>
      <c r="J28" s="345">
        <v>448377</v>
      </c>
      <c r="K28" s="347"/>
    </row>
    <row r="29" spans="1:12" ht="14.25" customHeight="1">
      <c r="A29" s="114" t="s">
        <v>436</v>
      </c>
      <c r="B29" s="116" t="s">
        <v>429</v>
      </c>
      <c r="C29" s="116" t="s">
        <v>429</v>
      </c>
      <c r="D29" s="116" t="s">
        <v>429</v>
      </c>
      <c r="E29" s="116" t="s">
        <v>429</v>
      </c>
      <c r="F29" s="116" t="s">
        <v>429</v>
      </c>
      <c r="G29" s="116" t="s">
        <v>429</v>
      </c>
      <c r="H29" s="333" t="s">
        <v>429</v>
      </c>
      <c r="I29" s="335"/>
      <c r="J29" s="333" t="s">
        <v>429</v>
      </c>
      <c r="K29" s="335"/>
    </row>
    <row r="30" spans="1:12" ht="14.25" customHeight="1">
      <c r="A30" s="114" t="s">
        <v>437</v>
      </c>
      <c r="B30" s="115">
        <v>3185</v>
      </c>
      <c r="C30" s="116" t="s">
        <v>429</v>
      </c>
      <c r="D30" s="116" t="s">
        <v>429</v>
      </c>
      <c r="E30" s="116" t="s">
        <v>429</v>
      </c>
      <c r="F30" s="116" t="s">
        <v>429</v>
      </c>
      <c r="G30" s="116" t="s">
        <v>429</v>
      </c>
      <c r="H30" s="333" t="s">
        <v>429</v>
      </c>
      <c r="I30" s="335"/>
      <c r="J30" s="330">
        <v>3185</v>
      </c>
      <c r="K30" s="332"/>
    </row>
    <row r="31" spans="1:12" ht="14.25" customHeight="1">
      <c r="A31" s="114" t="s">
        <v>438</v>
      </c>
      <c r="B31" s="115">
        <v>232515</v>
      </c>
      <c r="C31" s="116" t="s">
        <v>429</v>
      </c>
      <c r="D31" s="115">
        <v>212677</v>
      </c>
      <c r="E31" s="116" t="s">
        <v>429</v>
      </c>
      <c r="F31" s="116" t="s">
        <v>429</v>
      </c>
      <c r="G31" s="116" t="s">
        <v>429</v>
      </c>
      <c r="H31" s="333" t="s">
        <v>429</v>
      </c>
      <c r="I31" s="335"/>
      <c r="J31" s="330">
        <v>445192</v>
      </c>
      <c r="K31" s="332"/>
    </row>
    <row r="32" spans="1:12" ht="14.25" customHeight="1">
      <c r="A32" s="114" t="s">
        <v>439</v>
      </c>
      <c r="B32" s="116" t="s">
        <v>429</v>
      </c>
      <c r="C32" s="116" t="s">
        <v>429</v>
      </c>
      <c r="D32" s="116" t="s">
        <v>429</v>
      </c>
      <c r="E32" s="116" t="s">
        <v>429</v>
      </c>
      <c r="F32" s="116" t="s">
        <v>429</v>
      </c>
      <c r="G32" s="116" t="s">
        <v>429</v>
      </c>
      <c r="H32" s="333" t="s">
        <v>429</v>
      </c>
      <c r="I32" s="335"/>
      <c r="J32" s="333" t="s">
        <v>429</v>
      </c>
      <c r="K32" s="335"/>
    </row>
    <row r="33" spans="1:11" ht="14.25" customHeight="1">
      <c r="A33" s="114" t="s">
        <v>440</v>
      </c>
      <c r="B33" s="116" t="s">
        <v>429</v>
      </c>
      <c r="C33" s="116" t="s">
        <v>429</v>
      </c>
      <c r="D33" s="116" t="s">
        <v>429</v>
      </c>
      <c r="E33" s="116" t="s">
        <v>429</v>
      </c>
      <c r="F33" s="116" t="s">
        <v>429</v>
      </c>
      <c r="G33" s="116" t="s">
        <v>429</v>
      </c>
      <c r="H33" s="333" t="s">
        <v>429</v>
      </c>
      <c r="I33" s="335"/>
      <c r="J33" s="333" t="s">
        <v>429</v>
      </c>
      <c r="K33" s="335"/>
    </row>
    <row r="34" spans="1:11" ht="14.25" customHeight="1">
      <c r="A34" s="109" t="s">
        <v>424</v>
      </c>
      <c r="B34" s="113">
        <v>3120226</v>
      </c>
      <c r="C34" s="111" t="s">
        <v>426</v>
      </c>
      <c r="D34" s="113">
        <v>3207089</v>
      </c>
      <c r="E34" s="113">
        <v>297306</v>
      </c>
      <c r="F34" s="113">
        <v>93049</v>
      </c>
      <c r="G34" s="113">
        <v>31059</v>
      </c>
      <c r="H34" s="339" t="s">
        <v>426</v>
      </c>
      <c r="I34" s="341"/>
      <c r="J34" s="345">
        <v>6748729</v>
      </c>
      <c r="K34" s="347"/>
    </row>
  </sheetData>
  <mergeCells count="66">
    <mergeCell ref="H33:I33"/>
    <mergeCell ref="J33:K33"/>
    <mergeCell ref="H34:I34"/>
    <mergeCell ref="J34:K34"/>
    <mergeCell ref="H30:I30"/>
    <mergeCell ref="J30:K30"/>
    <mergeCell ref="H31:I31"/>
    <mergeCell ref="J31:K31"/>
    <mergeCell ref="H32:I32"/>
    <mergeCell ref="J32:K32"/>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20:I20"/>
    <mergeCell ref="J20:K20"/>
    <mergeCell ref="G14:H14"/>
    <mergeCell ref="I14:J14"/>
    <mergeCell ref="G15:H15"/>
    <mergeCell ref="I15:J15"/>
    <mergeCell ref="G16:H16"/>
    <mergeCell ref="I16:J16"/>
    <mergeCell ref="G17:H17"/>
    <mergeCell ref="I17:J17"/>
    <mergeCell ref="A18:L18"/>
    <mergeCell ref="H19:I19"/>
    <mergeCell ref="J19:K19"/>
    <mergeCell ref="G11:H11"/>
    <mergeCell ref="I11:J11"/>
    <mergeCell ref="G12:H12"/>
    <mergeCell ref="I12:J12"/>
    <mergeCell ref="G13:H13"/>
    <mergeCell ref="I13:J13"/>
    <mergeCell ref="G8:H8"/>
    <mergeCell ref="I8:J8"/>
    <mergeCell ref="G9:H9"/>
    <mergeCell ref="I9:J9"/>
    <mergeCell ref="G10:H10"/>
    <mergeCell ref="I10:J10"/>
    <mergeCell ref="G5:H5"/>
    <mergeCell ref="I5:J5"/>
    <mergeCell ref="G6:H6"/>
    <mergeCell ref="I6:J6"/>
    <mergeCell ref="G7:H7"/>
    <mergeCell ref="I7:J7"/>
    <mergeCell ref="G4:H4"/>
    <mergeCell ref="I4:J4"/>
    <mergeCell ref="A1:L1"/>
    <mergeCell ref="G2:H2"/>
    <mergeCell ref="I2:J2"/>
    <mergeCell ref="G3:H3"/>
    <mergeCell ref="I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F33"/>
  <sheetViews>
    <sheetView topLeftCell="A27" workbookViewId="0">
      <selection sqref="A1:F1"/>
    </sheetView>
  </sheetViews>
  <sheetFormatPr baseColWidth="10" defaultColWidth="9" defaultRowHeight="13"/>
  <cols>
    <col min="1" max="1" width="47.796875" style="83" customWidth="1"/>
    <col min="2" max="2" width="19.19921875" style="83" customWidth="1"/>
    <col min="3" max="3" width="8.796875" style="83" customWidth="1"/>
    <col min="4" max="4" width="9.796875" style="83" customWidth="1"/>
    <col min="5" max="5" width="18.796875" style="83" customWidth="1"/>
    <col min="6" max="6" width="24.796875" style="83" customWidth="1"/>
    <col min="7" max="16384" width="9" style="83"/>
  </cols>
  <sheetData>
    <row r="1" spans="1:6" ht="15.75" customHeight="1">
      <c r="A1" s="401" t="s">
        <v>447</v>
      </c>
      <c r="B1" s="401"/>
      <c r="C1" s="401"/>
      <c r="D1" s="401"/>
      <c r="E1" s="401"/>
      <c r="F1" s="401"/>
    </row>
    <row r="2" spans="1:6" ht="12.75" customHeight="1">
      <c r="A2" s="397"/>
      <c r="B2" s="398"/>
      <c r="C2" s="395" t="s">
        <v>448</v>
      </c>
      <c r="D2" s="396"/>
      <c r="E2" s="109" t="s">
        <v>449</v>
      </c>
    </row>
    <row r="3" spans="1:6" ht="12.75" customHeight="1">
      <c r="A3" s="399" t="s">
        <v>450</v>
      </c>
      <c r="B3" s="400"/>
      <c r="C3" s="330">
        <v>129878</v>
      </c>
      <c r="D3" s="332"/>
      <c r="E3" s="115">
        <v>101971</v>
      </c>
    </row>
    <row r="4" spans="1:6" ht="12.75" customHeight="1">
      <c r="A4" s="399" t="s">
        <v>451</v>
      </c>
      <c r="B4" s="400"/>
      <c r="C4" s="333" t="s">
        <v>429</v>
      </c>
      <c r="D4" s="335"/>
      <c r="E4" s="116" t="s">
        <v>429</v>
      </c>
    </row>
    <row r="5" spans="1:6" ht="12.75" customHeight="1">
      <c r="A5" s="399" t="s">
        <v>452</v>
      </c>
      <c r="B5" s="400"/>
      <c r="C5" s="333" t="s">
        <v>429</v>
      </c>
      <c r="D5" s="335"/>
      <c r="E5" s="116" t="s">
        <v>429</v>
      </c>
    </row>
    <row r="6" spans="1:6" ht="12.75" customHeight="1">
      <c r="A6" s="399" t="s">
        <v>453</v>
      </c>
      <c r="B6" s="400"/>
      <c r="C6" s="333" t="s">
        <v>429</v>
      </c>
      <c r="D6" s="335"/>
      <c r="E6" s="116" t="s">
        <v>429</v>
      </c>
    </row>
    <row r="7" spans="1:6" ht="12.75" customHeight="1">
      <c r="A7" s="399" t="s">
        <v>454</v>
      </c>
      <c r="B7" s="400"/>
      <c r="C7" s="330">
        <v>4289</v>
      </c>
      <c r="D7" s="332"/>
      <c r="E7" s="115">
        <v>2780</v>
      </c>
    </row>
    <row r="8" spans="1:6" ht="12.75" customHeight="1">
      <c r="A8" s="399" t="s">
        <v>455</v>
      </c>
      <c r="B8" s="400"/>
      <c r="C8" s="333" t="s">
        <v>429</v>
      </c>
      <c r="D8" s="335"/>
      <c r="E8" s="91"/>
    </row>
    <row r="9" spans="1:6" ht="12.75" customHeight="1">
      <c r="A9" s="399" t="s">
        <v>456</v>
      </c>
      <c r="B9" s="400"/>
      <c r="C9" s="333" t="s">
        <v>429</v>
      </c>
      <c r="D9" s="335"/>
      <c r="E9" s="91"/>
    </row>
    <row r="10" spans="1:6" ht="12.75" customHeight="1">
      <c r="A10" s="399" t="s">
        <v>457</v>
      </c>
      <c r="B10" s="400"/>
      <c r="C10" s="330">
        <v>6852</v>
      </c>
      <c r="D10" s="332"/>
      <c r="E10" s="115">
        <v>6036</v>
      </c>
    </row>
    <row r="11" spans="1:6" ht="12.75" customHeight="1">
      <c r="A11" s="399" t="s">
        <v>458</v>
      </c>
      <c r="B11" s="400"/>
      <c r="C11" s="333" t="s">
        <v>429</v>
      </c>
      <c r="D11" s="335"/>
      <c r="E11" s="116" t="s">
        <v>429</v>
      </c>
    </row>
    <row r="12" spans="1:6" ht="12.75" customHeight="1">
      <c r="A12" s="399" t="s">
        <v>459</v>
      </c>
      <c r="B12" s="400"/>
      <c r="C12" s="333" t="s">
        <v>429</v>
      </c>
      <c r="D12" s="335"/>
      <c r="E12" s="116" t="s">
        <v>429</v>
      </c>
    </row>
    <row r="13" spans="1:6" ht="12.75" customHeight="1">
      <c r="A13" s="399" t="s">
        <v>460</v>
      </c>
      <c r="B13" s="400"/>
      <c r="C13" s="333" t="s">
        <v>429</v>
      </c>
      <c r="D13" s="335"/>
      <c r="E13" s="116" t="s">
        <v>429</v>
      </c>
    </row>
    <row r="14" spans="1:6" ht="12.75" customHeight="1">
      <c r="A14" s="399" t="s">
        <v>461</v>
      </c>
      <c r="B14" s="400"/>
      <c r="C14" s="333" t="s">
        <v>429</v>
      </c>
      <c r="D14" s="335"/>
      <c r="E14" s="116" t="s">
        <v>429</v>
      </c>
    </row>
    <row r="15" spans="1:6" ht="12.75" customHeight="1">
      <c r="A15" s="399" t="s">
        <v>462</v>
      </c>
      <c r="B15" s="400"/>
      <c r="C15" s="330">
        <v>228714</v>
      </c>
      <c r="D15" s="332"/>
      <c r="E15" s="115">
        <v>139447</v>
      </c>
    </row>
    <row r="16" spans="1:6" ht="12.75" customHeight="1">
      <c r="A16" s="402" t="s">
        <v>463</v>
      </c>
      <c r="B16" s="403"/>
      <c r="C16" s="330">
        <v>11765</v>
      </c>
      <c r="D16" s="332"/>
      <c r="E16" s="115">
        <v>9891</v>
      </c>
    </row>
    <row r="17" spans="1:6" ht="12.75" customHeight="1">
      <c r="A17" s="402" t="s">
        <v>464</v>
      </c>
      <c r="B17" s="403"/>
      <c r="C17" s="330">
        <v>4334</v>
      </c>
      <c r="D17" s="332"/>
      <c r="E17" s="115">
        <v>4075</v>
      </c>
    </row>
    <row r="18" spans="1:6" ht="12.75" customHeight="1">
      <c r="A18" s="402" t="s">
        <v>465</v>
      </c>
      <c r="B18" s="403"/>
      <c r="C18" s="327">
        <v>454</v>
      </c>
      <c r="D18" s="329"/>
      <c r="E18" s="177">
        <v>278</v>
      </c>
    </row>
    <row r="19" spans="1:6" ht="12.75" customHeight="1">
      <c r="A19" s="402" t="s">
        <v>466</v>
      </c>
      <c r="B19" s="403"/>
      <c r="C19" s="330">
        <v>212161</v>
      </c>
      <c r="D19" s="332"/>
      <c r="E19" s="115">
        <v>125203</v>
      </c>
    </row>
    <row r="20" spans="1:6" ht="12.75" customHeight="1">
      <c r="A20" s="399" t="s">
        <v>467</v>
      </c>
      <c r="B20" s="400"/>
      <c r="C20" s="327">
        <v>23</v>
      </c>
      <c r="D20" s="329"/>
      <c r="E20" s="177">
        <v>64</v>
      </c>
    </row>
    <row r="21" spans="1:6" ht="12.75" customHeight="1">
      <c r="A21" s="399" t="s">
        <v>440</v>
      </c>
      <c r="B21" s="400"/>
      <c r="C21" s="330">
        <v>70768</v>
      </c>
      <c r="D21" s="332"/>
      <c r="E21" s="115">
        <v>65793</v>
      </c>
    </row>
    <row r="22" spans="1:6" ht="12.75" customHeight="1">
      <c r="A22" s="404" t="s">
        <v>424</v>
      </c>
      <c r="B22" s="405"/>
      <c r="C22" s="345">
        <v>440524</v>
      </c>
      <c r="D22" s="347"/>
      <c r="E22" s="113">
        <v>316091</v>
      </c>
    </row>
    <row r="23" spans="1:6" ht="15.75" customHeight="1">
      <c r="A23" s="401" t="s">
        <v>468</v>
      </c>
      <c r="B23" s="401"/>
      <c r="C23" s="401"/>
      <c r="D23" s="401"/>
      <c r="E23" s="401"/>
      <c r="F23" s="401"/>
    </row>
    <row r="24" spans="1:6" ht="12.75" customHeight="1">
      <c r="A24" s="91"/>
      <c r="B24" s="339" t="s">
        <v>469</v>
      </c>
      <c r="C24" s="341"/>
      <c r="D24" s="339" t="s">
        <v>470</v>
      </c>
      <c r="E24" s="341"/>
    </row>
    <row r="25" spans="1:6" ht="12.75" customHeight="1">
      <c r="A25" s="178" t="s">
        <v>471</v>
      </c>
      <c r="B25" s="330">
        <v>796917</v>
      </c>
      <c r="C25" s="332"/>
      <c r="D25" s="330">
        <v>674534</v>
      </c>
      <c r="E25" s="332"/>
    </row>
    <row r="26" spans="1:6" ht="12.75" customHeight="1">
      <c r="A26" s="178" t="s">
        <v>472</v>
      </c>
      <c r="B26" s="330">
        <v>76704</v>
      </c>
      <c r="C26" s="332"/>
      <c r="D26" s="330">
        <v>66440</v>
      </c>
      <c r="E26" s="332"/>
    </row>
    <row r="27" spans="1:6" ht="12.75" customHeight="1">
      <c r="A27" s="178" t="s">
        <v>473</v>
      </c>
      <c r="B27" s="330">
        <v>129878</v>
      </c>
      <c r="C27" s="332"/>
      <c r="D27" s="330">
        <v>101971</v>
      </c>
      <c r="E27" s="332"/>
    </row>
    <row r="28" spans="1:6" ht="12.75" customHeight="1">
      <c r="A28" s="178" t="s">
        <v>474</v>
      </c>
      <c r="B28" s="330">
        <v>157457</v>
      </c>
      <c r="C28" s="332"/>
      <c r="D28" s="406">
        <v>-218901</v>
      </c>
      <c r="E28" s="407"/>
    </row>
    <row r="29" spans="1:6" ht="12.75" customHeight="1">
      <c r="A29" s="178" t="s">
        <v>475</v>
      </c>
      <c r="B29" s="330">
        <v>105865</v>
      </c>
      <c r="C29" s="332"/>
      <c r="D29" s="330">
        <v>135934</v>
      </c>
      <c r="E29" s="332"/>
    </row>
    <row r="30" spans="1:6" ht="12.75" customHeight="1">
      <c r="A30" s="178" t="s">
        <v>476</v>
      </c>
      <c r="B30" s="330">
        <v>57539</v>
      </c>
      <c r="C30" s="332"/>
      <c r="D30" s="330">
        <v>10798</v>
      </c>
      <c r="E30" s="332"/>
    </row>
    <row r="31" spans="1:6" ht="12.75" customHeight="1">
      <c r="A31" s="178" t="s">
        <v>477</v>
      </c>
      <c r="B31" s="330">
        <v>310646</v>
      </c>
      <c r="C31" s="332"/>
      <c r="D31" s="330">
        <v>214120</v>
      </c>
      <c r="E31" s="332"/>
    </row>
    <row r="32" spans="1:6" ht="12.75" customHeight="1">
      <c r="A32" s="110" t="s">
        <v>478</v>
      </c>
      <c r="B32" s="345">
        <v>638880</v>
      </c>
      <c r="C32" s="347"/>
      <c r="D32" s="345">
        <v>331148</v>
      </c>
      <c r="E32" s="347"/>
    </row>
    <row r="33" spans="1:6" ht="287.25" customHeight="1">
      <c r="A33" s="336" t="s">
        <v>479</v>
      </c>
      <c r="B33" s="336"/>
      <c r="C33" s="336"/>
      <c r="D33" s="336"/>
      <c r="E33" s="336"/>
      <c r="F33" s="336"/>
    </row>
  </sheetData>
  <mergeCells count="63">
    <mergeCell ref="A33:F33"/>
    <mergeCell ref="B30:C30"/>
    <mergeCell ref="D30:E30"/>
    <mergeCell ref="B31:C31"/>
    <mergeCell ref="D31:E31"/>
    <mergeCell ref="B32:C32"/>
    <mergeCell ref="D32:E32"/>
    <mergeCell ref="B27:C27"/>
    <mergeCell ref="D27:E27"/>
    <mergeCell ref="B28:C28"/>
    <mergeCell ref="D28:E28"/>
    <mergeCell ref="B29:C29"/>
    <mergeCell ref="D29:E29"/>
    <mergeCell ref="B26:C26"/>
    <mergeCell ref="D26:E26"/>
    <mergeCell ref="A20:B20"/>
    <mergeCell ref="C20:D20"/>
    <mergeCell ref="A21:B21"/>
    <mergeCell ref="C21:D21"/>
    <mergeCell ref="A22:B22"/>
    <mergeCell ref="C22:D22"/>
    <mergeCell ref="A23:F23"/>
    <mergeCell ref="B24:C24"/>
    <mergeCell ref="D24:E24"/>
    <mergeCell ref="B25:C25"/>
    <mergeCell ref="D25:E25"/>
    <mergeCell ref="A17:B17"/>
    <mergeCell ref="C17:D17"/>
    <mergeCell ref="A18:B18"/>
    <mergeCell ref="C18:D18"/>
    <mergeCell ref="A19:B19"/>
    <mergeCell ref="C19:D19"/>
    <mergeCell ref="A14:B14"/>
    <mergeCell ref="C14:D14"/>
    <mergeCell ref="A15:B15"/>
    <mergeCell ref="C15:D15"/>
    <mergeCell ref="A16:B16"/>
    <mergeCell ref="C16:D16"/>
    <mergeCell ref="A11:B11"/>
    <mergeCell ref="C11:D11"/>
    <mergeCell ref="A12:B12"/>
    <mergeCell ref="C12:D12"/>
    <mergeCell ref="A13:B13"/>
    <mergeCell ref="C13:D13"/>
    <mergeCell ref="A8:B8"/>
    <mergeCell ref="C8:D8"/>
    <mergeCell ref="A9:B9"/>
    <mergeCell ref="C9:D9"/>
    <mergeCell ref="A10:B10"/>
    <mergeCell ref="C10:D10"/>
    <mergeCell ref="A5:B5"/>
    <mergeCell ref="C5:D5"/>
    <mergeCell ref="A6:B6"/>
    <mergeCell ref="C6:D6"/>
    <mergeCell ref="A7:B7"/>
    <mergeCell ref="C7:D7"/>
    <mergeCell ref="A4:B4"/>
    <mergeCell ref="C4:D4"/>
    <mergeCell ref="A1:F1"/>
    <mergeCell ref="A2:B2"/>
    <mergeCell ref="C2:D2"/>
    <mergeCell ref="A3:B3"/>
    <mergeCell ref="C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 Page</vt:lpstr>
      <vt:lpstr>Ratios</vt:lpstr>
      <vt:lpstr>Balance Sheet</vt:lpstr>
      <vt:lpstr>Income Statement</vt:lpstr>
      <vt:lpstr>Off-Balance Sheet Items</vt:lpstr>
      <vt:lpstr>Terms</vt:lpstr>
      <vt:lpstr>Sensitivities</vt:lpstr>
      <vt:lpstr>Deposit Terms</vt:lpstr>
      <vt:lpstr>Oth Ops Expenses</vt:lpstr>
      <vt:lpstr>Div. Payment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Burak Ersoy</dc:creator>
  <cp:lastModifiedBy>Kaan Senver</cp:lastModifiedBy>
  <cp:lastPrinted>2019-12-21T08:43:35Z</cp:lastPrinted>
  <dcterms:created xsi:type="dcterms:W3CDTF">2019-12-21T06:42:51Z</dcterms:created>
  <dcterms:modified xsi:type="dcterms:W3CDTF">2019-12-30T18:24:52Z</dcterms:modified>
</cp:coreProperties>
</file>